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20data\Outputs\UNFCCC Reports\NIR Report 2022\Annexes\Website annexes\"/>
    </mc:Choice>
  </mc:AlternateContent>
  <xr:revisionPtr revIDLastSave="0" documentId="13_ncr:1_{E6D64CA0-977D-4C39-A3A7-304DD244B082}" xr6:coauthVersionLast="47" xr6:coauthVersionMax="47" xr10:uidLastSave="{00000000-0000-0000-0000-000000000000}"/>
  <bookViews>
    <workbookView xWindow="-120" yWindow="-120" windowWidth="29040" windowHeight="15840" tabRatio="769" xr2:uid="{00000000-000D-0000-FFFF-FFFF00000000}"/>
  </bookViews>
  <sheets>
    <sheet name="Table 7.1" sheetId="23" r:id="rId1"/>
    <sheet name="Table 7.2" sheetId="24" r:id="rId2"/>
    <sheet name="Figure 7.1" sheetId="25" r:id="rId3"/>
    <sheet name="Figure 7.2" sheetId="26" r:id="rId4"/>
    <sheet name="Figure7.3" sheetId="27" r:id="rId5"/>
    <sheet name="Table 7.3" sheetId="28" r:id="rId6"/>
    <sheet name="Tables 7.4 5 6 7" sheetId="29" r:id="rId7"/>
    <sheet name="Table 7.8" sheetId="30" r:id="rId8"/>
    <sheet name="Table 7.9" sheetId="31" r:id="rId9"/>
    <sheet name="Table7.10" sheetId="32" r:id="rId10"/>
    <sheet name="Table 7.11" sheetId="33" r:id="rId11"/>
    <sheet name="Recalculations" sheetId="34" r:id="rId12"/>
    <sheet name="3.5.A SWD Composition" sheetId="4" r:id="rId13"/>
    <sheet name="3.5.B MCF 1990-2020" sheetId="9" r:id="rId14"/>
    <sheet name="3.5.C Clinical Waste 1990-2020" sheetId="7" r:id="rId15"/>
    <sheet name="3.5.D Liquid waste " sheetId="8" r:id="rId16"/>
    <sheet name="3.5.E Biological treatment 5.B" sheetId="22" r:id="rId17"/>
    <sheet name="3.5.F Open Burning MSW 5.C" sheetId="35" r:id="rId18"/>
  </sheets>
  <externalReferences>
    <externalReference r:id="rId19"/>
  </externalReferences>
  <definedNames>
    <definedName name="___INPUT_DATA___" localSheetId="16">#REF!</definedName>
    <definedName name="___INPUT_DATA___" localSheetId="17">#REF!</definedName>
    <definedName name="___INPUT_DATA___" localSheetId="10">#REF!</definedName>
    <definedName name="___INPUT_DATA___" localSheetId="8">#REF!</definedName>
    <definedName name="___INPUT_DATA___" localSheetId="6">#REF!</definedName>
    <definedName name="___INPUT_DATA___">#REF!</definedName>
    <definedName name="_Ref412036416" localSheetId="1">'Figure 7.1'!$B$39</definedName>
    <definedName name="CH4_fraction">[1]NEW_5D1!$E$39</definedName>
    <definedName name="conv">[1]NEW_5D1!$E$41</definedName>
    <definedName name="Select2">'[1]Wastewater&amp;Sludge'!$O$20</definedName>
    <definedName name="year">[1]NEW_5D1!$E$9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6" i="22" l="1"/>
  <c r="X18" i="22" s="1"/>
  <c r="Y16" i="22"/>
  <c r="Y18" i="22" s="1"/>
  <c r="Z16" i="22"/>
  <c r="Z18" i="22" s="1"/>
  <c r="AA16" i="22"/>
  <c r="AA18" i="22" s="1"/>
  <c r="W18" i="22" l="1"/>
  <c r="V18" i="22"/>
  <c r="U18" i="22"/>
  <c r="T18" i="22"/>
  <c r="S18" i="22"/>
  <c r="R18" i="22"/>
  <c r="Q18" i="22"/>
  <c r="P18" i="22"/>
  <c r="O18" i="22"/>
  <c r="N18" i="22"/>
  <c r="M18" i="22"/>
  <c r="L18" i="22"/>
  <c r="K18" i="22"/>
  <c r="J18" i="22"/>
  <c r="I18" i="22"/>
  <c r="H18" i="22"/>
  <c r="G18" i="22"/>
  <c r="F18" i="22"/>
  <c r="E18" i="22"/>
  <c r="D18" i="22"/>
  <c r="AH16" i="22"/>
  <c r="AH18" i="22" s="1"/>
  <c r="AG16" i="22"/>
  <c r="AG18" i="22" s="1"/>
  <c r="AF16" i="22"/>
  <c r="AF18" i="22" s="1"/>
  <c r="AE16" i="22"/>
  <c r="AE18" i="22" s="1"/>
  <c r="AD16" i="22"/>
  <c r="AD18" i="22" s="1"/>
  <c r="AC16" i="22"/>
  <c r="AC18" i="22" s="1"/>
  <c r="AB16" i="22"/>
  <c r="AB18" i="22" s="1"/>
  <c r="N9" i="22"/>
  <c r="M9" i="22"/>
  <c r="L9" i="22"/>
  <c r="K9" i="22"/>
  <c r="J9" i="22"/>
  <c r="I9" i="22"/>
  <c r="H9" i="22"/>
  <c r="G9" i="22"/>
  <c r="F9" i="22"/>
  <c r="E9" i="22"/>
  <c r="D9" i="22"/>
  <c r="AF7" i="22"/>
  <c r="AF9" i="22" s="1"/>
  <c r="AC7" i="22"/>
  <c r="AC9" i="22" s="1"/>
  <c r="AB7" i="22"/>
  <c r="AB9" i="22" s="1"/>
  <c r="AA7" i="22"/>
  <c r="AA9" i="22" s="1"/>
  <c r="Z7" i="22"/>
  <c r="Z9" i="22" s="1"/>
  <c r="Y7" i="22"/>
  <c r="Y9" i="22" s="1"/>
  <c r="X7" i="22"/>
  <c r="X9" i="22" s="1"/>
  <c r="W7" i="22"/>
  <c r="W9" i="22" s="1"/>
  <c r="V7" i="22"/>
  <c r="V9" i="22" s="1"/>
  <c r="U7" i="22"/>
  <c r="U9" i="22" s="1"/>
  <c r="T7" i="22"/>
  <c r="T9" i="22" s="1"/>
  <c r="S7" i="22"/>
  <c r="S9" i="22" s="1"/>
  <c r="R7" i="22"/>
  <c r="R9" i="22" s="1"/>
  <c r="Q7" i="22"/>
  <c r="Q9" i="22" s="1"/>
  <c r="P7" i="22"/>
  <c r="P9" i="22" s="1"/>
  <c r="O7" i="22"/>
  <c r="O9" i="22" s="1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13" i="7"/>
  <c r="H12" i="7"/>
  <c r="H11" i="7"/>
  <c r="H10" i="7"/>
  <c r="H9" i="7"/>
  <c r="H8" i="7"/>
  <c r="H7" i="7"/>
  <c r="H6" i="7"/>
  <c r="M33" i="4"/>
  <c r="I26" i="4"/>
  <c r="J17" i="4"/>
  <c r="E16" i="4"/>
  <c r="N11" i="4"/>
  <c r="J10" i="4"/>
  <c r="N8" i="4"/>
  <c r="AH53" i="34"/>
  <c r="AG53" i="34"/>
  <c r="AF53" i="34"/>
  <c r="AF52" i="33" s="1"/>
  <c r="AE53" i="34"/>
  <c r="AD53" i="34"/>
  <c r="AD52" i="33" s="1"/>
  <c r="AC53" i="34"/>
  <c r="AB53" i="34"/>
  <c r="AA53" i="34"/>
  <c r="Z53" i="34"/>
  <c r="Y53" i="34"/>
  <c r="X53" i="34"/>
  <c r="X52" i="33" s="1"/>
  <c r="W53" i="34"/>
  <c r="V53" i="34"/>
  <c r="V52" i="33" s="1"/>
  <c r="U53" i="34"/>
  <c r="T53" i="34"/>
  <c r="S53" i="34"/>
  <c r="R53" i="34"/>
  <c r="Q53" i="34"/>
  <c r="P53" i="34"/>
  <c r="P52" i="33" s="1"/>
  <c r="O53" i="34"/>
  <c r="N53" i="34"/>
  <c r="N52" i="33" s="1"/>
  <c r="M53" i="34"/>
  <c r="L53" i="34"/>
  <c r="K53" i="34"/>
  <c r="J53" i="34"/>
  <c r="I53" i="34"/>
  <c r="H53" i="34"/>
  <c r="H52" i="33" s="1"/>
  <c r="G53" i="34"/>
  <c r="F53" i="34"/>
  <c r="F52" i="33" s="1"/>
  <c r="E53" i="34"/>
  <c r="AH40" i="34"/>
  <c r="AG40" i="34"/>
  <c r="AF40" i="34"/>
  <c r="AF39" i="33" s="1"/>
  <c r="AE40" i="34"/>
  <c r="AD40" i="34"/>
  <c r="AD39" i="33" s="1"/>
  <c r="AC40" i="34"/>
  <c r="AB40" i="34"/>
  <c r="AA40" i="34"/>
  <c r="Z40" i="34"/>
  <c r="Y40" i="34"/>
  <c r="X40" i="34"/>
  <c r="X39" i="33" s="1"/>
  <c r="W40" i="34"/>
  <c r="V40" i="34"/>
  <c r="V39" i="33" s="1"/>
  <c r="U40" i="34"/>
  <c r="T40" i="34"/>
  <c r="S40" i="34"/>
  <c r="R40" i="34"/>
  <c r="Q40" i="34"/>
  <c r="P40" i="34"/>
  <c r="P39" i="33" s="1"/>
  <c r="O40" i="34"/>
  <c r="N40" i="34"/>
  <c r="N39" i="33" s="1"/>
  <c r="M40" i="34"/>
  <c r="L40" i="34"/>
  <c r="K40" i="34"/>
  <c r="J40" i="34"/>
  <c r="I40" i="34"/>
  <c r="H40" i="34"/>
  <c r="G40" i="34"/>
  <c r="F40" i="34"/>
  <c r="F39" i="33" s="1"/>
  <c r="E40" i="34"/>
  <c r="AG26" i="33"/>
  <c r="AF26" i="33"/>
  <c r="AE26" i="33"/>
  <c r="AD26" i="33"/>
  <c r="AC26" i="33"/>
  <c r="Y26" i="33"/>
  <c r="W26" i="33"/>
  <c r="V26" i="33"/>
  <c r="U26" i="33"/>
  <c r="Q26" i="33"/>
  <c r="P26" i="33"/>
  <c r="O26" i="33"/>
  <c r="N26" i="33"/>
  <c r="M26" i="33"/>
  <c r="I26" i="33"/>
  <c r="G26" i="33"/>
  <c r="E26" i="33"/>
  <c r="AE24" i="33"/>
  <c r="AC24" i="33"/>
  <c r="AB24" i="33"/>
  <c r="AA24" i="33"/>
  <c r="W24" i="33"/>
  <c r="V24" i="33"/>
  <c r="U24" i="33"/>
  <c r="T24" i="33"/>
  <c r="S24" i="33"/>
  <c r="O24" i="33"/>
  <c r="M24" i="33"/>
  <c r="K24" i="33"/>
  <c r="G24" i="33"/>
  <c r="F24" i="33"/>
  <c r="E24" i="33"/>
  <c r="AH23" i="33"/>
  <c r="AG23" i="33"/>
  <c r="AF23" i="33"/>
  <c r="AE23" i="33"/>
  <c r="AC23" i="33"/>
  <c r="AA23" i="33"/>
  <c r="Y23" i="33"/>
  <c r="X23" i="33"/>
  <c r="U23" i="33"/>
  <c r="Q23" i="33"/>
  <c r="P23" i="33"/>
  <c r="O23" i="33"/>
  <c r="M23" i="33"/>
  <c r="K23" i="33"/>
  <c r="J23" i="33"/>
  <c r="I23" i="33"/>
  <c r="H23" i="33"/>
  <c r="E23" i="33"/>
  <c r="AH22" i="33"/>
  <c r="AF22" i="33"/>
  <c r="AE22" i="33"/>
  <c r="Z22" i="33"/>
  <c r="W22" i="33"/>
  <c r="R22" i="33"/>
  <c r="P22" i="33"/>
  <c r="O22" i="33"/>
  <c r="M22" i="33"/>
  <c r="K22" i="33"/>
  <c r="I22" i="33"/>
  <c r="H22" i="33"/>
  <c r="G22" i="33"/>
  <c r="AG21" i="33"/>
  <c r="AF21" i="33"/>
  <c r="AE21" i="33"/>
  <c r="AC21" i="33"/>
  <c r="W21" i="33"/>
  <c r="V21" i="33"/>
  <c r="U21" i="33"/>
  <c r="P21" i="33"/>
  <c r="N21" i="33"/>
  <c r="M21" i="33"/>
  <c r="K21" i="33"/>
  <c r="I21" i="33"/>
  <c r="G21" i="33"/>
  <c r="F21" i="33"/>
  <c r="E21" i="33"/>
  <c r="AG20" i="33"/>
  <c r="AE20" i="33"/>
  <c r="AD20" i="33"/>
  <c r="AC20" i="33"/>
  <c r="AB20" i="33"/>
  <c r="AA20" i="33"/>
  <c r="T20" i="33"/>
  <c r="S20" i="33"/>
  <c r="N20" i="33"/>
  <c r="K20" i="33"/>
  <c r="AH19" i="33"/>
  <c r="AG19" i="33"/>
  <c r="AC19" i="33"/>
  <c r="Z19" i="33"/>
  <c r="Y19" i="33"/>
  <c r="W19" i="33"/>
  <c r="U19" i="33"/>
  <c r="R19" i="33"/>
  <c r="Q19" i="33"/>
  <c r="M19" i="33"/>
  <c r="I19" i="33"/>
  <c r="E19" i="33"/>
  <c r="AH18" i="33"/>
  <c r="AG18" i="33"/>
  <c r="AF18" i="33"/>
  <c r="AE18" i="33"/>
  <c r="AC18" i="33"/>
  <c r="AB33" i="34"/>
  <c r="AA33" i="34"/>
  <c r="AA32" i="33" s="1"/>
  <c r="Z33" i="34"/>
  <c r="Z32" i="33" s="1"/>
  <c r="X33" i="34"/>
  <c r="X32" i="33" s="1"/>
  <c r="V46" i="34"/>
  <c r="T33" i="34"/>
  <c r="S18" i="33"/>
  <c r="R46" i="34"/>
  <c r="R45" i="33" s="1"/>
  <c r="Q18" i="33"/>
  <c r="P33" i="34"/>
  <c r="P32" i="33" s="1"/>
  <c r="L33" i="34"/>
  <c r="K18" i="33"/>
  <c r="H33" i="34"/>
  <c r="H32" i="33" s="1"/>
  <c r="F46" i="34"/>
  <c r="AG17" i="33"/>
  <c r="AF17" i="33"/>
  <c r="AD17" i="33"/>
  <c r="AC17" i="33"/>
  <c r="AB17" i="33"/>
  <c r="AA17" i="33"/>
  <c r="Y17" i="33"/>
  <c r="X17" i="33"/>
  <c r="W17" i="33"/>
  <c r="V17" i="33"/>
  <c r="U17" i="33"/>
  <c r="T17" i="33"/>
  <c r="S17" i="33"/>
  <c r="P17" i="33"/>
  <c r="O17" i="33"/>
  <c r="N17" i="33"/>
  <c r="M17" i="33"/>
  <c r="L17" i="33"/>
  <c r="K17" i="33"/>
  <c r="H17" i="33"/>
  <c r="G17" i="33"/>
  <c r="F17" i="33"/>
  <c r="E17" i="33"/>
  <c r="AG16" i="33"/>
  <c r="AE16" i="33"/>
  <c r="AD16" i="33"/>
  <c r="AC16" i="33"/>
  <c r="AB16" i="33"/>
  <c r="AA16" i="33"/>
  <c r="Y16" i="33"/>
  <c r="W16" i="33"/>
  <c r="U16" i="33"/>
  <c r="T16" i="33"/>
  <c r="S16" i="33"/>
  <c r="Q16" i="33"/>
  <c r="O16" i="33"/>
  <c r="N16" i="33"/>
  <c r="M16" i="33"/>
  <c r="L16" i="33"/>
  <c r="K16" i="33"/>
  <c r="I16" i="33"/>
  <c r="G16" i="33"/>
  <c r="E16" i="33"/>
  <c r="AH15" i="33"/>
  <c r="AG15" i="33"/>
  <c r="AE15" i="33"/>
  <c r="AC15" i="33"/>
  <c r="AA15" i="33"/>
  <c r="Z15" i="33"/>
  <c r="Y15" i="33"/>
  <c r="W15" i="33"/>
  <c r="U15" i="33"/>
  <c r="T15" i="33"/>
  <c r="S15" i="33"/>
  <c r="R15" i="33"/>
  <c r="Q15" i="33"/>
  <c r="O15" i="33"/>
  <c r="M15" i="33"/>
  <c r="K15" i="33"/>
  <c r="J15" i="33"/>
  <c r="I15" i="33"/>
  <c r="G15" i="33"/>
  <c r="AH41" i="34"/>
  <c r="AH40" i="33" s="1"/>
  <c r="AF54" i="34"/>
  <c r="AF53" i="33" s="1"/>
  <c r="AC13" i="33"/>
  <c r="AB13" i="33"/>
  <c r="Z41" i="34"/>
  <c r="Z40" i="33" s="1"/>
  <c r="Y13" i="33"/>
  <c r="U13" i="33"/>
  <c r="T13" i="33"/>
  <c r="S13" i="33"/>
  <c r="R41" i="34"/>
  <c r="R40" i="33" s="1"/>
  <c r="P54" i="34"/>
  <c r="P53" i="33" s="1"/>
  <c r="L13" i="33"/>
  <c r="J41" i="34"/>
  <c r="J40" i="33" s="1"/>
  <c r="I13" i="33"/>
  <c r="AH11" i="33"/>
  <c r="AG11" i="33"/>
  <c r="AE11" i="33"/>
  <c r="AD11" i="33"/>
  <c r="AC11" i="33"/>
  <c r="Z11" i="33"/>
  <c r="Y11" i="33"/>
  <c r="X11" i="33"/>
  <c r="W11" i="33"/>
  <c r="V11" i="33"/>
  <c r="U11" i="33"/>
  <c r="T11" i="33"/>
  <c r="S11" i="33"/>
  <c r="R11" i="33"/>
  <c r="P11" i="33"/>
  <c r="N11" i="33"/>
  <c r="M11" i="33"/>
  <c r="J11" i="33"/>
  <c r="H11" i="33"/>
  <c r="G11" i="33"/>
  <c r="F11" i="33"/>
  <c r="E11" i="33"/>
  <c r="AG10" i="33"/>
  <c r="AF10" i="33"/>
  <c r="AD10" i="33"/>
  <c r="AB10" i="33"/>
  <c r="AA10" i="33"/>
  <c r="Z10" i="33"/>
  <c r="Y10" i="33"/>
  <c r="V10" i="33"/>
  <c r="U10" i="33"/>
  <c r="T10" i="33"/>
  <c r="S10" i="33"/>
  <c r="Q10" i="33"/>
  <c r="P10" i="33"/>
  <c r="N10" i="33"/>
  <c r="L10" i="33"/>
  <c r="K10" i="33"/>
  <c r="I10" i="33"/>
  <c r="H10" i="33"/>
  <c r="E10" i="33"/>
  <c r="AH9" i="33"/>
  <c r="AG9" i="33"/>
  <c r="AE9" i="33"/>
  <c r="AD9" i="33"/>
  <c r="AB9" i="33"/>
  <c r="AA9" i="33"/>
  <c r="Z9" i="33"/>
  <c r="Y9" i="33"/>
  <c r="W9" i="33"/>
  <c r="V9" i="33"/>
  <c r="U9" i="33"/>
  <c r="S9" i="33"/>
  <c r="R9" i="33"/>
  <c r="Q9" i="33"/>
  <c r="N9" i="33"/>
  <c r="M9" i="33"/>
  <c r="L9" i="33"/>
  <c r="K9" i="33"/>
  <c r="J9" i="33"/>
  <c r="I9" i="33"/>
  <c r="G9" i="33"/>
  <c r="F9" i="33"/>
  <c r="AH8" i="33"/>
  <c r="AF8" i="33"/>
  <c r="AE8" i="33"/>
  <c r="AD8" i="33"/>
  <c r="AB8" i="33"/>
  <c r="AA8" i="33"/>
  <c r="Z8" i="33"/>
  <c r="Y8" i="33"/>
  <c r="X8" i="33"/>
  <c r="W8" i="33"/>
  <c r="V8" i="33"/>
  <c r="U8" i="33"/>
  <c r="S8" i="33"/>
  <c r="R8" i="33"/>
  <c r="Q8" i="33"/>
  <c r="P8" i="33"/>
  <c r="O8" i="33"/>
  <c r="N8" i="33"/>
  <c r="M8" i="33"/>
  <c r="L8" i="33"/>
  <c r="J8" i="33"/>
  <c r="H8" i="33"/>
  <c r="G8" i="33"/>
  <c r="F8" i="33"/>
  <c r="E8" i="33"/>
  <c r="AH7" i="33"/>
  <c r="AG7" i="33"/>
  <c r="AE7" i="33"/>
  <c r="AD7" i="33"/>
  <c r="AC7" i="33"/>
  <c r="AA7" i="33"/>
  <c r="Z7" i="33"/>
  <c r="Y7" i="33"/>
  <c r="X7" i="33"/>
  <c r="W7" i="33"/>
  <c r="V7" i="33"/>
  <c r="U7" i="33"/>
  <c r="S7" i="33"/>
  <c r="R7" i="33"/>
  <c r="P7" i="33"/>
  <c r="O7" i="33"/>
  <c r="N7" i="33"/>
  <c r="M7" i="33"/>
  <c r="K7" i="33"/>
  <c r="J7" i="33"/>
  <c r="I7" i="33"/>
  <c r="G7" i="33"/>
  <c r="F7" i="33"/>
  <c r="E7" i="33"/>
  <c r="AG6" i="33"/>
  <c r="AF6" i="33"/>
  <c r="AC6" i="33"/>
  <c r="AB6" i="33"/>
  <c r="AA6" i="33"/>
  <c r="X6" i="33"/>
  <c r="W6" i="33"/>
  <c r="V6" i="33"/>
  <c r="U6" i="33"/>
  <c r="T6" i="33"/>
  <c r="S6" i="33"/>
  <c r="Q6" i="33"/>
  <c r="P6" i="33"/>
  <c r="O6" i="33"/>
  <c r="N6" i="33"/>
  <c r="L6" i="33"/>
  <c r="K6" i="33"/>
  <c r="I6" i="33"/>
  <c r="H6" i="33"/>
  <c r="G6" i="33"/>
  <c r="F6" i="33"/>
  <c r="E6" i="33"/>
  <c r="AH46" i="34"/>
  <c r="AH45" i="33" s="1"/>
  <c r="AG5" i="33"/>
  <c r="AE5" i="33"/>
  <c r="AD33" i="34"/>
  <c r="AD32" i="33" s="1"/>
  <c r="AH32" i="34"/>
  <c r="AH31" i="33" s="1"/>
  <c r="AG4" i="33"/>
  <c r="AF45" i="34"/>
  <c r="AF44" i="33" s="1"/>
  <c r="AB45" i="34"/>
  <c r="AB44" i="33" s="1"/>
  <c r="Z32" i="34"/>
  <c r="Z31" i="33" s="1"/>
  <c r="X45" i="34"/>
  <c r="X44" i="33" s="1"/>
  <c r="U4" i="33"/>
  <c r="S4" i="33"/>
  <c r="R32" i="34"/>
  <c r="R31" i="33" s="1"/>
  <c r="Q4" i="33"/>
  <c r="O4" i="33"/>
  <c r="M4" i="33"/>
  <c r="L45" i="34"/>
  <c r="L44" i="33" s="1"/>
  <c r="K4" i="33"/>
  <c r="J32" i="34"/>
  <c r="J31" i="33" s="1"/>
  <c r="H45" i="34"/>
  <c r="H44" i="33" s="1"/>
  <c r="E4" i="33"/>
  <c r="AH44" i="34"/>
  <c r="AH43" i="33" s="1"/>
  <c r="AF31" i="34"/>
  <c r="AF30" i="33" s="1"/>
  <c r="AD44" i="34"/>
  <c r="AD43" i="33" s="1"/>
  <c r="AC3" i="33"/>
  <c r="AA3" i="33"/>
  <c r="Y3" i="33"/>
  <c r="X31" i="34"/>
  <c r="X30" i="33" s="1"/>
  <c r="U3" i="33"/>
  <c r="R44" i="34"/>
  <c r="R43" i="33" s="1"/>
  <c r="Q3" i="33"/>
  <c r="P31" i="34"/>
  <c r="P30" i="33" s="1"/>
  <c r="O3" i="33"/>
  <c r="N44" i="34"/>
  <c r="N43" i="33" s="1"/>
  <c r="M3" i="33"/>
  <c r="K3" i="33"/>
  <c r="J44" i="34"/>
  <c r="J43" i="33" s="1"/>
  <c r="I3" i="33"/>
  <c r="H31" i="34"/>
  <c r="H30" i="33" s="1"/>
  <c r="G3" i="33"/>
  <c r="F44" i="34"/>
  <c r="F43" i="33" s="1"/>
  <c r="E3" i="33"/>
  <c r="AG2" i="33"/>
  <c r="AE2" i="33"/>
  <c r="AD30" i="34"/>
  <c r="AD29" i="33" s="1"/>
  <c r="AC2" i="33"/>
  <c r="X43" i="34"/>
  <c r="X42" i="33" s="1"/>
  <c r="V30" i="34"/>
  <c r="V29" i="33" s="1"/>
  <c r="T43" i="34"/>
  <c r="T42" i="33" s="1"/>
  <c r="Q2" i="33"/>
  <c r="P43" i="34"/>
  <c r="P42" i="33" s="1"/>
  <c r="O2" i="33"/>
  <c r="N30" i="34"/>
  <c r="N29" i="33" s="1"/>
  <c r="M2" i="33"/>
  <c r="L43" i="34"/>
  <c r="L42" i="33" s="1"/>
  <c r="H43" i="34"/>
  <c r="H42" i="33" s="1"/>
  <c r="F30" i="34"/>
  <c r="F29" i="33" s="1"/>
  <c r="E2" i="33"/>
  <c r="D53" i="33"/>
  <c r="C53" i="33"/>
  <c r="AH52" i="33"/>
  <c r="AG52" i="33"/>
  <c r="AE52" i="33"/>
  <c r="AC52" i="33"/>
  <c r="AB52" i="33"/>
  <c r="AA52" i="33"/>
  <c r="Z52" i="33"/>
  <c r="Y52" i="33"/>
  <c r="W52" i="33"/>
  <c r="U52" i="33"/>
  <c r="T52" i="33"/>
  <c r="S52" i="33"/>
  <c r="R52" i="33"/>
  <c r="Q52" i="33"/>
  <c r="O52" i="33"/>
  <c r="M52" i="33"/>
  <c r="L52" i="33"/>
  <c r="K52" i="33"/>
  <c r="J52" i="33"/>
  <c r="I52" i="33"/>
  <c r="G52" i="33"/>
  <c r="E52" i="33"/>
  <c r="D52" i="33"/>
  <c r="C52" i="33"/>
  <c r="B52" i="33"/>
  <c r="D51" i="33"/>
  <c r="C51" i="33"/>
  <c r="B51" i="33"/>
  <c r="D50" i="33"/>
  <c r="C50" i="33"/>
  <c r="B50" i="33"/>
  <c r="D49" i="33"/>
  <c r="C49" i="33"/>
  <c r="B49" i="33"/>
  <c r="D48" i="33"/>
  <c r="C48" i="33"/>
  <c r="B48" i="33"/>
  <c r="D47" i="33"/>
  <c r="C47" i="33"/>
  <c r="B47" i="33"/>
  <c r="D46" i="33"/>
  <c r="C46" i="33"/>
  <c r="B46" i="33"/>
  <c r="AB45" i="33"/>
  <c r="AA45" i="33"/>
  <c r="Z45" i="33"/>
  <c r="Y45" i="33"/>
  <c r="V45" i="33"/>
  <c r="F45" i="33"/>
  <c r="D45" i="33"/>
  <c r="C45" i="33"/>
  <c r="B45" i="33"/>
  <c r="D44" i="33"/>
  <c r="C44" i="33"/>
  <c r="B44" i="33"/>
  <c r="D43" i="33"/>
  <c r="C43" i="33"/>
  <c r="B43" i="33"/>
  <c r="D42" i="33"/>
  <c r="C42" i="33"/>
  <c r="B42" i="33"/>
  <c r="D41" i="33"/>
  <c r="C41" i="33"/>
  <c r="D40" i="33"/>
  <c r="C40" i="33"/>
  <c r="AH39" i="33"/>
  <c r="AG39" i="33"/>
  <c r="AE39" i="33"/>
  <c r="AC39" i="33"/>
  <c r="AB39" i="33"/>
  <c r="AA39" i="33"/>
  <c r="Z39" i="33"/>
  <c r="Y39" i="33"/>
  <c r="W39" i="33"/>
  <c r="U39" i="33"/>
  <c r="T39" i="33"/>
  <c r="S39" i="33"/>
  <c r="R39" i="33"/>
  <c r="Q39" i="33"/>
  <c r="O39" i="33"/>
  <c r="M39" i="33"/>
  <c r="L39" i="33"/>
  <c r="K39" i="33"/>
  <c r="J39" i="33"/>
  <c r="I39" i="33"/>
  <c r="H39" i="33"/>
  <c r="G39" i="33"/>
  <c r="E39" i="33"/>
  <c r="D39" i="33"/>
  <c r="C39" i="33"/>
  <c r="B39" i="33"/>
  <c r="D38" i="33"/>
  <c r="C38" i="33"/>
  <c r="B38" i="33"/>
  <c r="D37" i="33"/>
  <c r="C37" i="33"/>
  <c r="B37" i="33"/>
  <c r="D36" i="33"/>
  <c r="C36" i="33"/>
  <c r="B36" i="33"/>
  <c r="D35" i="33"/>
  <c r="C35" i="33"/>
  <c r="B35" i="33"/>
  <c r="D34" i="33"/>
  <c r="C34" i="33"/>
  <c r="B34" i="33"/>
  <c r="D33" i="33"/>
  <c r="C33" i="33"/>
  <c r="B33" i="33"/>
  <c r="AB32" i="33"/>
  <c r="T32" i="33"/>
  <c r="L32" i="33"/>
  <c r="D32" i="33"/>
  <c r="C32" i="33"/>
  <c r="B32" i="33"/>
  <c r="D31" i="33"/>
  <c r="C31" i="33"/>
  <c r="B31" i="33"/>
  <c r="D30" i="33"/>
  <c r="C30" i="33"/>
  <c r="B30" i="33"/>
  <c r="D29" i="33"/>
  <c r="C29" i="33"/>
  <c r="B29" i="33"/>
  <c r="AH28" i="33"/>
  <c r="AG28" i="33"/>
  <c r="AF28" i="33"/>
  <c r="AE28" i="33"/>
  <c r="AD28" i="33"/>
  <c r="AC28" i="33"/>
  <c r="AB28" i="33"/>
  <c r="AA28" i="33"/>
  <c r="Z28" i="33"/>
  <c r="Y28" i="33"/>
  <c r="X28" i="33"/>
  <c r="W28" i="33"/>
  <c r="V28" i="33"/>
  <c r="U28" i="33"/>
  <c r="T28" i="33"/>
  <c r="S28" i="33"/>
  <c r="R28" i="33"/>
  <c r="Q28" i="33"/>
  <c r="P28" i="33"/>
  <c r="O28" i="33"/>
  <c r="N28" i="33"/>
  <c r="M28" i="33"/>
  <c r="L28" i="33"/>
  <c r="K28" i="33"/>
  <c r="J28" i="33"/>
  <c r="I28" i="33"/>
  <c r="H28" i="33"/>
  <c r="G28" i="33"/>
  <c r="F28" i="33"/>
  <c r="E28" i="33"/>
  <c r="D28" i="33"/>
  <c r="C28" i="33"/>
  <c r="AH26" i="33"/>
  <c r="AB26" i="33"/>
  <c r="Z26" i="33"/>
  <c r="X26" i="33"/>
  <c r="T26" i="33"/>
  <c r="R26" i="33"/>
  <c r="L26" i="33"/>
  <c r="J26" i="33"/>
  <c r="H26" i="33"/>
  <c r="D26" i="33"/>
  <c r="C26" i="33"/>
  <c r="AH25" i="33"/>
  <c r="AG25" i="33"/>
  <c r="AF25" i="33"/>
  <c r="AE25" i="33"/>
  <c r="AD25" i="33"/>
  <c r="AC25" i="33"/>
  <c r="AB25" i="33"/>
  <c r="AA25" i="33"/>
  <c r="Z25" i="33"/>
  <c r="Y25" i="33"/>
  <c r="X25" i="33"/>
  <c r="W25" i="33"/>
  <c r="V25" i="33"/>
  <c r="U25" i="33"/>
  <c r="T25" i="33"/>
  <c r="S25" i="33"/>
  <c r="R25" i="33"/>
  <c r="Q25" i="33"/>
  <c r="P25" i="33"/>
  <c r="O25" i="33"/>
  <c r="N25" i="33"/>
  <c r="M25" i="33"/>
  <c r="L25" i="33"/>
  <c r="K25" i="33"/>
  <c r="J25" i="33"/>
  <c r="I25" i="33"/>
  <c r="H25" i="33"/>
  <c r="G25" i="33"/>
  <c r="F25" i="33"/>
  <c r="E25" i="33"/>
  <c r="D25" i="33"/>
  <c r="C25" i="33"/>
  <c r="B25" i="33"/>
  <c r="AH24" i="33"/>
  <c r="AF24" i="33"/>
  <c r="AD24" i="33"/>
  <c r="Z24" i="33"/>
  <c r="X24" i="33"/>
  <c r="R24" i="33"/>
  <c r="P24" i="33"/>
  <c r="N24" i="33"/>
  <c r="J24" i="33"/>
  <c r="H24" i="33"/>
  <c r="D24" i="33"/>
  <c r="C24" i="33"/>
  <c r="B24" i="33"/>
  <c r="AD23" i="33"/>
  <c r="V23" i="33"/>
  <c r="S23" i="33"/>
  <c r="N23" i="33"/>
  <c r="F23" i="33"/>
  <c r="D23" i="33"/>
  <c r="C23" i="33"/>
  <c r="B23" i="33"/>
  <c r="AB22" i="33"/>
  <c r="AA22" i="33"/>
  <c r="T22" i="33"/>
  <c r="S22" i="33"/>
  <c r="L22" i="33"/>
  <c r="J22" i="33"/>
  <c r="D22" i="33"/>
  <c r="C22" i="33"/>
  <c r="B22" i="33"/>
  <c r="AH21" i="33"/>
  <c r="Z21" i="33"/>
  <c r="Y21" i="33"/>
  <c r="R21" i="33"/>
  <c r="Q21" i="33"/>
  <c r="J21" i="33"/>
  <c r="D21" i="33"/>
  <c r="C21" i="33"/>
  <c r="B21" i="33"/>
  <c r="AF20" i="33"/>
  <c r="X20" i="33"/>
  <c r="W20" i="33"/>
  <c r="V20" i="33"/>
  <c r="P20" i="33"/>
  <c r="O20" i="33"/>
  <c r="H20" i="33"/>
  <c r="G20" i="33"/>
  <c r="F20" i="33"/>
  <c r="D20" i="33"/>
  <c r="C20" i="33"/>
  <c r="B20" i="33"/>
  <c r="AE19" i="33"/>
  <c r="AD19" i="33"/>
  <c r="AB19" i="33"/>
  <c r="AA19" i="33"/>
  <c r="V19" i="33"/>
  <c r="N19" i="33"/>
  <c r="L19" i="33"/>
  <c r="F19" i="33"/>
  <c r="D19" i="33"/>
  <c r="C19" i="33"/>
  <c r="B19" i="33"/>
  <c r="AD18" i="33"/>
  <c r="AB18" i="33"/>
  <c r="AA18" i="33"/>
  <c r="Z18" i="33"/>
  <c r="V18" i="33"/>
  <c r="T18" i="33"/>
  <c r="N18" i="33"/>
  <c r="L18" i="33"/>
  <c r="J18" i="33"/>
  <c r="F18" i="33"/>
  <c r="D18" i="33"/>
  <c r="C18" i="33"/>
  <c r="B18" i="33"/>
  <c r="AH17" i="33"/>
  <c r="AE17" i="33"/>
  <c r="Z17" i="33"/>
  <c r="R17" i="33"/>
  <c r="J17" i="33"/>
  <c r="I17" i="33"/>
  <c r="D17" i="33"/>
  <c r="C17" i="33"/>
  <c r="B17" i="33"/>
  <c r="AH16" i="33"/>
  <c r="AF16" i="33"/>
  <c r="Z16" i="33"/>
  <c r="X16" i="33"/>
  <c r="V16" i="33"/>
  <c r="R16" i="33"/>
  <c r="P16" i="33"/>
  <c r="J16" i="33"/>
  <c r="H16" i="33"/>
  <c r="F16" i="33"/>
  <c r="D16" i="33"/>
  <c r="C16" i="33"/>
  <c r="B16" i="33"/>
  <c r="AF15" i="33"/>
  <c r="AD15" i="33"/>
  <c r="AB15" i="33"/>
  <c r="X15" i="33"/>
  <c r="V15" i="33"/>
  <c r="P15" i="33"/>
  <c r="N15" i="33"/>
  <c r="L15" i="33"/>
  <c r="H15" i="33"/>
  <c r="F15" i="33"/>
  <c r="D15" i="33"/>
  <c r="C15" i="33"/>
  <c r="B15" i="33"/>
  <c r="D14" i="33"/>
  <c r="C14" i="33"/>
  <c r="AD13" i="33"/>
  <c r="AA13" i="33"/>
  <c r="Z13" i="33"/>
  <c r="V13" i="33"/>
  <c r="Q13" i="33"/>
  <c r="M13" i="33"/>
  <c r="K13" i="33"/>
  <c r="F13" i="33"/>
  <c r="D13" i="33"/>
  <c r="C13" i="33"/>
  <c r="AH12" i="33"/>
  <c r="AG12" i="33"/>
  <c r="AF12" i="33"/>
  <c r="AE12" i="33"/>
  <c r="AD12" i="33"/>
  <c r="AC12" i="33"/>
  <c r="AB12" i="33"/>
  <c r="AA12" i="33"/>
  <c r="Z12" i="33"/>
  <c r="Y12" i="33"/>
  <c r="X12" i="33"/>
  <c r="W12" i="33"/>
  <c r="V12" i="33"/>
  <c r="U12" i="33"/>
  <c r="T12" i="33"/>
  <c r="S12" i="33"/>
  <c r="R12" i="33"/>
  <c r="Q12" i="33"/>
  <c r="P12" i="33"/>
  <c r="O12" i="33"/>
  <c r="N12" i="33"/>
  <c r="M12" i="33"/>
  <c r="L12" i="33"/>
  <c r="K12" i="33"/>
  <c r="J12" i="33"/>
  <c r="I12" i="33"/>
  <c r="H12" i="33"/>
  <c r="G12" i="33"/>
  <c r="F12" i="33"/>
  <c r="E12" i="33"/>
  <c r="D12" i="33"/>
  <c r="C12" i="33"/>
  <c r="B12" i="33"/>
  <c r="AF11" i="33"/>
  <c r="AB11" i="33"/>
  <c r="AA11" i="33"/>
  <c r="Q11" i="33"/>
  <c r="O11" i="33"/>
  <c r="L11" i="33"/>
  <c r="I11" i="33"/>
  <c r="D11" i="33"/>
  <c r="C11" i="33"/>
  <c r="B11" i="33"/>
  <c r="AH10" i="33"/>
  <c r="AE10" i="33"/>
  <c r="AC10" i="33"/>
  <c r="X10" i="33"/>
  <c r="W10" i="33"/>
  <c r="R10" i="33"/>
  <c r="O10" i="33"/>
  <c r="J10" i="33"/>
  <c r="G10" i="33"/>
  <c r="F10" i="33"/>
  <c r="D10" i="33"/>
  <c r="C10" i="33"/>
  <c r="B10" i="33"/>
  <c r="AF9" i="33"/>
  <c r="AC9" i="33"/>
  <c r="X9" i="33"/>
  <c r="T9" i="33"/>
  <c r="P9" i="33"/>
  <c r="O9" i="33"/>
  <c r="H9" i="33"/>
  <c r="E9" i="33"/>
  <c r="D9" i="33"/>
  <c r="C9" i="33"/>
  <c r="B9" i="33"/>
  <c r="AG8" i="33"/>
  <c r="AC8" i="33"/>
  <c r="T8" i="33"/>
  <c r="K8" i="33"/>
  <c r="I8" i="33"/>
  <c r="D8" i="33"/>
  <c r="C8" i="33"/>
  <c r="B8" i="33"/>
  <c r="AF7" i="33"/>
  <c r="AB7" i="33"/>
  <c r="T7" i="33"/>
  <c r="Q7" i="33"/>
  <c r="L7" i="33"/>
  <c r="H7" i="33"/>
  <c r="D7" i="33"/>
  <c r="C7" i="33"/>
  <c r="B7" i="33"/>
  <c r="AH6" i="33"/>
  <c r="AE6" i="33"/>
  <c r="AD6" i="33"/>
  <c r="Z6" i="33"/>
  <c r="Y6" i="33"/>
  <c r="R6" i="33"/>
  <c r="M6" i="33"/>
  <c r="J6" i="33"/>
  <c r="D6" i="33"/>
  <c r="C6" i="33"/>
  <c r="B6" i="33"/>
  <c r="AF5" i="33"/>
  <c r="AC5" i="33"/>
  <c r="AB5" i="33"/>
  <c r="AA5" i="33"/>
  <c r="Z5" i="33"/>
  <c r="Y5" i="33"/>
  <c r="X5" i="33"/>
  <c r="W5" i="33"/>
  <c r="V5" i="33"/>
  <c r="U5" i="33"/>
  <c r="T5" i="33"/>
  <c r="S5" i="33"/>
  <c r="R5" i="33"/>
  <c r="Q5" i="33"/>
  <c r="P5" i="33"/>
  <c r="O5" i="33"/>
  <c r="N5" i="33"/>
  <c r="M5" i="33"/>
  <c r="L5" i="33"/>
  <c r="K5" i="33"/>
  <c r="J5" i="33"/>
  <c r="I5" i="33"/>
  <c r="H5" i="33"/>
  <c r="G5" i="33"/>
  <c r="F5" i="33"/>
  <c r="E5" i="33"/>
  <c r="D5" i="33"/>
  <c r="C5" i="33"/>
  <c r="B5" i="33"/>
  <c r="AD4" i="33"/>
  <c r="AA4" i="33"/>
  <c r="V4" i="33"/>
  <c r="N4" i="33"/>
  <c r="J4" i="33"/>
  <c r="I4" i="33"/>
  <c r="D4" i="33"/>
  <c r="C4" i="33"/>
  <c r="B4" i="33"/>
  <c r="AG3" i="33"/>
  <c r="AB3" i="33"/>
  <c r="W3" i="33"/>
  <c r="T3" i="33"/>
  <c r="S3" i="33"/>
  <c r="D3" i="33"/>
  <c r="C3" i="33"/>
  <c r="B3" i="33"/>
  <c r="AH2" i="33"/>
  <c r="Z2" i="33"/>
  <c r="Y2" i="33"/>
  <c r="W2" i="33"/>
  <c r="U2" i="33"/>
  <c r="J2" i="33"/>
  <c r="G2" i="33"/>
  <c r="D2" i="33"/>
  <c r="C2" i="33"/>
  <c r="B2" i="33"/>
  <c r="AH1" i="33"/>
  <c r="AG1" i="33"/>
  <c r="AF1" i="33"/>
  <c r="AE1" i="33"/>
  <c r="AD1" i="33"/>
  <c r="AC1" i="33"/>
  <c r="AB1" i="33"/>
  <c r="AA1" i="33"/>
  <c r="Z1" i="33"/>
  <c r="Y1" i="33"/>
  <c r="X1" i="33"/>
  <c r="W1" i="33"/>
  <c r="V1" i="33"/>
  <c r="U1" i="33"/>
  <c r="T1" i="33"/>
  <c r="S1" i="33"/>
  <c r="R1" i="33"/>
  <c r="Q1" i="33"/>
  <c r="P1" i="33"/>
  <c r="O1" i="33"/>
  <c r="N1" i="33"/>
  <c r="M1" i="33"/>
  <c r="L1" i="33"/>
  <c r="K1" i="33"/>
  <c r="J1" i="33"/>
  <c r="I1" i="33"/>
  <c r="H1" i="33"/>
  <c r="G1" i="33"/>
  <c r="F1" i="33"/>
  <c r="E1" i="33"/>
  <c r="D1" i="33"/>
  <c r="C1" i="33"/>
  <c r="I33" i="28"/>
  <c r="F32" i="27" s="1"/>
  <c r="E32" i="27"/>
  <c r="C32" i="27"/>
  <c r="I32" i="28"/>
  <c r="F31" i="27" s="1"/>
  <c r="C31" i="27"/>
  <c r="I31" i="28"/>
  <c r="F30" i="27" s="1"/>
  <c r="E30" i="27"/>
  <c r="C30" i="27"/>
  <c r="I30" i="28"/>
  <c r="F29" i="27" s="1"/>
  <c r="D29" i="27"/>
  <c r="C29" i="27"/>
  <c r="I29" i="28"/>
  <c r="F28" i="27" s="1"/>
  <c r="E28" i="27"/>
  <c r="C28" i="27"/>
  <c r="I28" i="28"/>
  <c r="F27" i="27" s="1"/>
  <c r="C27" i="27"/>
  <c r="I27" i="28"/>
  <c r="F26" i="27" s="1"/>
  <c r="C26" i="27"/>
  <c r="I26" i="28"/>
  <c r="F25" i="27" s="1"/>
  <c r="D25" i="27"/>
  <c r="C25" i="27"/>
  <c r="I25" i="28"/>
  <c r="F24" i="27" s="1"/>
  <c r="C24" i="27"/>
  <c r="I24" i="28"/>
  <c r="F23" i="27" s="1"/>
  <c r="D23" i="27"/>
  <c r="C23" i="27"/>
  <c r="I23" i="28"/>
  <c r="F22" i="27" s="1"/>
  <c r="E22" i="27"/>
  <c r="C22" i="27"/>
  <c r="I22" i="28"/>
  <c r="F21" i="27" s="1"/>
  <c r="C21" i="27"/>
  <c r="I21" i="28"/>
  <c r="F20" i="27" s="1"/>
  <c r="C20" i="27"/>
  <c r="I20" i="28"/>
  <c r="F19" i="27" s="1"/>
  <c r="C19" i="27"/>
  <c r="I19" i="28"/>
  <c r="F18" i="27" s="1"/>
  <c r="F19" i="28"/>
  <c r="C18" i="27"/>
  <c r="I18" i="28"/>
  <c r="F17" i="27" s="1"/>
  <c r="D17" i="27"/>
  <c r="C17" i="27"/>
  <c r="I17" i="28"/>
  <c r="F16" i="27" s="1"/>
  <c r="C16" i="27"/>
  <c r="I16" i="28"/>
  <c r="F15" i="27" s="1"/>
  <c r="D15" i="27"/>
  <c r="C15" i="27"/>
  <c r="I15" i="28"/>
  <c r="F14" i="27" s="1"/>
  <c r="E14" i="27"/>
  <c r="C14" i="27"/>
  <c r="I14" i="28"/>
  <c r="F13" i="27" s="1"/>
  <c r="C13" i="27"/>
  <c r="I13" i="28"/>
  <c r="F12" i="27" s="1"/>
  <c r="C12" i="27"/>
  <c r="I12" i="28"/>
  <c r="F11" i="27" s="1"/>
  <c r="D11" i="27"/>
  <c r="C11" i="27"/>
  <c r="I11" i="28"/>
  <c r="F10" i="27" s="1"/>
  <c r="E10" i="27"/>
  <c r="C10" i="27"/>
  <c r="I10" i="28"/>
  <c r="F9" i="27" s="1"/>
  <c r="D9" i="27"/>
  <c r="C9" i="27"/>
  <c r="I9" i="28"/>
  <c r="F8" i="27" s="1"/>
  <c r="C8" i="27"/>
  <c r="I8" i="28"/>
  <c r="F7" i="27" s="1"/>
  <c r="F8" i="28"/>
  <c r="C7" i="27"/>
  <c r="I7" i="28"/>
  <c r="F6" i="27" s="1"/>
  <c r="F7" i="28"/>
  <c r="G7" i="28" s="1"/>
  <c r="C6" i="27"/>
  <c r="I6" i="28"/>
  <c r="F5" i="27" s="1"/>
  <c r="F6" i="28"/>
  <c r="I5" i="28"/>
  <c r="F4" i="27" s="1"/>
  <c r="F5" i="28"/>
  <c r="C4" i="27"/>
  <c r="I4" i="28"/>
  <c r="F3" i="27" s="1"/>
  <c r="F4" i="28"/>
  <c r="I3" i="28"/>
  <c r="F2" i="27" s="1"/>
  <c r="F3" i="28"/>
  <c r="E26" i="27"/>
  <c r="D19" i="27"/>
  <c r="D7" i="27"/>
  <c r="E6" i="27"/>
  <c r="D6" i="27"/>
  <c r="E5" i="27"/>
  <c r="D5" i="27"/>
  <c r="E4" i="27"/>
  <c r="D4" i="27"/>
  <c r="E3" i="27"/>
  <c r="D3" i="27"/>
  <c r="E2" i="27"/>
  <c r="D2" i="27"/>
  <c r="AI1" i="26"/>
  <c r="AH1" i="26"/>
  <c r="AG1" i="26"/>
  <c r="AF1" i="26"/>
  <c r="AE1" i="26"/>
  <c r="AD1" i="26"/>
  <c r="AC1" i="26"/>
  <c r="AB1" i="26"/>
  <c r="AA1" i="26"/>
  <c r="Z1" i="26"/>
  <c r="Y1" i="26"/>
  <c r="X1" i="26"/>
  <c r="W1" i="26"/>
  <c r="V1" i="26"/>
  <c r="U1" i="26"/>
  <c r="T1" i="26"/>
  <c r="S1" i="26"/>
  <c r="R1" i="26"/>
  <c r="Q1" i="26"/>
  <c r="P1" i="26"/>
  <c r="O1" i="26"/>
  <c r="N1" i="26"/>
  <c r="M1" i="26"/>
  <c r="L1" i="26"/>
  <c r="K1" i="26"/>
  <c r="J1" i="26"/>
  <c r="I1" i="26"/>
  <c r="H1" i="26"/>
  <c r="G1" i="26"/>
  <c r="F1" i="26"/>
  <c r="E1" i="26"/>
  <c r="V5" i="25"/>
  <c r="U5" i="25"/>
  <c r="T5" i="25"/>
  <c r="S5" i="25"/>
  <c r="R5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M4" i="25"/>
  <c r="L4" i="25"/>
  <c r="K4" i="25"/>
  <c r="J4" i="25"/>
  <c r="I4" i="25"/>
  <c r="H4" i="25"/>
  <c r="G4" i="25"/>
  <c r="F4" i="25"/>
  <c r="E4" i="25"/>
  <c r="D4" i="25"/>
  <c r="C4" i="25"/>
  <c r="AE3" i="25"/>
  <c r="AD3" i="25"/>
  <c r="AB3" i="25"/>
  <c r="W3" i="25"/>
  <c r="V3" i="25"/>
  <c r="T3" i="25"/>
  <c r="O3" i="25"/>
  <c r="N3" i="25"/>
  <c r="L3" i="25"/>
  <c r="K2" i="25"/>
  <c r="J2" i="25"/>
  <c r="I2" i="25"/>
  <c r="H2" i="25"/>
  <c r="G2" i="25"/>
  <c r="F2" i="25"/>
  <c r="E2" i="25"/>
  <c r="D2" i="25"/>
  <c r="C2" i="25"/>
  <c r="AG1" i="25"/>
  <c r="AF1" i="25"/>
  <c r="AE1" i="25"/>
  <c r="AD1" i="25"/>
  <c r="AC1" i="25"/>
  <c r="AB1" i="25"/>
  <c r="Z1" i="25"/>
  <c r="Y1" i="25"/>
  <c r="X1" i="25"/>
  <c r="W1" i="25"/>
  <c r="V1" i="25"/>
  <c r="U1" i="25"/>
  <c r="T1" i="25"/>
  <c r="S1" i="25"/>
  <c r="R1" i="25"/>
  <c r="Q1" i="25"/>
  <c r="P1" i="25"/>
  <c r="O1" i="25"/>
  <c r="N1" i="25"/>
  <c r="M1" i="25"/>
  <c r="L1" i="25"/>
  <c r="K1" i="25"/>
  <c r="J1" i="25"/>
  <c r="I1" i="25"/>
  <c r="H1" i="25"/>
  <c r="G1" i="25"/>
  <c r="F1" i="25"/>
  <c r="E1" i="25"/>
  <c r="D1" i="25"/>
  <c r="C1" i="25"/>
  <c r="AF31" i="24"/>
  <c r="AC8" i="25" s="1"/>
  <c r="AJ21" i="24"/>
  <c r="AG3" i="25" s="1"/>
  <c r="AI21" i="24"/>
  <c r="AF3" i="25" s="1"/>
  <c r="AH21" i="24"/>
  <c r="AG21" i="24"/>
  <c r="AF21" i="24"/>
  <c r="AC3" i="25" s="1"/>
  <c r="AE21" i="24"/>
  <c r="AD21" i="24"/>
  <c r="AA3" i="25" s="1"/>
  <c r="AC21" i="24"/>
  <c r="Z3" i="25" s="1"/>
  <c r="AB21" i="24"/>
  <c r="Y3" i="25" s="1"/>
  <c r="AA21" i="24"/>
  <c r="X3" i="25" s="1"/>
  <c r="Z21" i="24"/>
  <c r="Y21" i="24"/>
  <c r="X21" i="24"/>
  <c r="U3" i="25" s="1"/>
  <c r="W21" i="24"/>
  <c r="V21" i="24"/>
  <c r="S3" i="25" s="1"/>
  <c r="U21" i="24"/>
  <c r="R3" i="25" s="1"/>
  <c r="T21" i="24"/>
  <c r="Q3" i="25" s="1"/>
  <c r="S21" i="24"/>
  <c r="P3" i="25" s="1"/>
  <c r="R21" i="24"/>
  <c r="Q21" i="24"/>
  <c r="P21" i="24"/>
  <c r="M3" i="25" s="1"/>
  <c r="O21" i="24"/>
  <c r="AJ32" i="24"/>
  <c r="AI32" i="24"/>
  <c r="AF9" i="25" s="1"/>
  <c r="AH32" i="24"/>
  <c r="AE9" i="25" s="1"/>
  <c r="AG32" i="24"/>
  <c r="AD9" i="25" s="1"/>
  <c r="AF32" i="24"/>
  <c r="AC9" i="25" s="1"/>
  <c r="AE32" i="24"/>
  <c r="AB9" i="25" s="1"/>
  <c r="AD32" i="24"/>
  <c r="AC32" i="24"/>
  <c r="Z9" i="25" s="1"/>
  <c r="AB32" i="24"/>
  <c r="Y9" i="25" s="1"/>
  <c r="AA32" i="24"/>
  <c r="X9" i="25" s="1"/>
  <c r="Z32" i="24"/>
  <c r="W9" i="25" s="1"/>
  <c r="Y32" i="24"/>
  <c r="V9" i="25" s="1"/>
  <c r="X32" i="24"/>
  <c r="U9" i="25" s="1"/>
  <c r="W32" i="24"/>
  <c r="T9" i="25" s="1"/>
  <c r="V32" i="24"/>
  <c r="S9" i="25" s="1"/>
  <c r="U32" i="24"/>
  <c r="R9" i="25" s="1"/>
  <c r="T32" i="24"/>
  <c r="Q9" i="25" s="1"/>
  <c r="S32" i="24"/>
  <c r="P9" i="25" s="1"/>
  <c r="R32" i="24"/>
  <c r="O9" i="25" s="1"/>
  <c r="Q32" i="24"/>
  <c r="N9" i="25" s="1"/>
  <c r="P32" i="24"/>
  <c r="M9" i="25" s="1"/>
  <c r="O32" i="24"/>
  <c r="L9" i="25" s="1"/>
  <c r="N32" i="24"/>
  <c r="M32" i="24"/>
  <c r="J9" i="25" s="1"/>
  <c r="L32" i="24"/>
  <c r="I9" i="25" s="1"/>
  <c r="K32" i="24"/>
  <c r="H9" i="25" s="1"/>
  <c r="J32" i="24"/>
  <c r="G9" i="25" s="1"/>
  <c r="I32" i="24"/>
  <c r="F9" i="25" s="1"/>
  <c r="H32" i="24"/>
  <c r="E9" i="25" s="1"/>
  <c r="G32" i="24"/>
  <c r="D9" i="25" s="1"/>
  <c r="F32" i="24"/>
  <c r="C9" i="25" s="1"/>
  <c r="AJ31" i="24"/>
  <c r="AI31" i="24"/>
  <c r="AH31" i="24"/>
  <c r="AG31" i="24"/>
  <c r="AE31" i="24"/>
  <c r="AD31" i="24"/>
  <c r="AA8" i="25" s="1"/>
  <c r="AC31" i="24"/>
  <c r="Z8" i="25" s="1"/>
  <c r="AB31" i="24"/>
  <c r="AA31" i="24"/>
  <c r="Z31" i="24"/>
  <c r="Y31" i="24"/>
  <c r="V8" i="25" s="1"/>
  <c r="X31" i="24"/>
  <c r="W31" i="24"/>
  <c r="V31" i="24"/>
  <c r="S8" i="25" s="1"/>
  <c r="U31" i="24"/>
  <c r="R8" i="25" s="1"/>
  <c r="T31" i="24"/>
  <c r="S31" i="24"/>
  <c r="R31" i="24"/>
  <c r="Q31" i="24"/>
  <c r="P31" i="24"/>
  <c r="M8" i="25" s="1"/>
  <c r="O31" i="24"/>
  <c r="N31" i="24"/>
  <c r="K8" i="25" s="1"/>
  <c r="M31" i="24"/>
  <c r="L31" i="24"/>
  <c r="K31" i="24"/>
  <c r="J31" i="24"/>
  <c r="I31" i="24"/>
  <c r="F8" i="25" s="1"/>
  <c r="H31" i="24"/>
  <c r="G31" i="24"/>
  <c r="F31" i="24"/>
  <c r="C8" i="25" s="1"/>
  <c r="AJ30" i="24"/>
  <c r="AI30" i="24"/>
  <c r="AH30" i="24"/>
  <c r="AG30" i="24"/>
  <c r="AF30" i="24"/>
  <c r="AE30" i="24"/>
  <c r="AD30" i="24"/>
  <c r="AC30" i="24"/>
  <c r="AB30" i="24"/>
  <c r="AA30" i="24"/>
  <c r="Z30" i="24"/>
  <c r="Y30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AJ29" i="24"/>
  <c r="AI29" i="24"/>
  <c r="AH29" i="24"/>
  <c r="AG29" i="24"/>
  <c r="AF29" i="24"/>
  <c r="AE29" i="24"/>
  <c r="AD29" i="24"/>
  <c r="AC29" i="24"/>
  <c r="AB29" i="24"/>
  <c r="AA29" i="24"/>
  <c r="Z29" i="24"/>
  <c r="Y29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AJ28" i="24"/>
  <c r="AI28" i="24"/>
  <c r="AH28" i="24"/>
  <c r="AG28" i="24"/>
  <c r="AF28" i="24"/>
  <c r="AE28" i="24"/>
  <c r="AD28" i="24"/>
  <c r="AC28" i="24"/>
  <c r="AB28" i="24"/>
  <c r="AA28" i="24"/>
  <c r="Z28" i="24"/>
  <c r="Y28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AJ27" i="24"/>
  <c r="AI27" i="24"/>
  <c r="AH27" i="24"/>
  <c r="AG27" i="24"/>
  <c r="AF27" i="24"/>
  <c r="AE27" i="24"/>
  <c r="AD27" i="24"/>
  <c r="AC27" i="24"/>
  <c r="AB27" i="24"/>
  <c r="AA27" i="24"/>
  <c r="Z27" i="24"/>
  <c r="Y27" i="24"/>
  <c r="X27" i="24"/>
  <c r="W27" i="24"/>
  <c r="V27" i="24"/>
  <c r="U27" i="24"/>
  <c r="T27" i="24"/>
  <c r="S27" i="24"/>
  <c r="R27" i="24"/>
  <c r="Q27" i="24"/>
  <c r="P27" i="24"/>
  <c r="O27" i="24"/>
  <c r="N4" i="26" s="1"/>
  <c r="N27" i="24"/>
  <c r="M27" i="24"/>
  <c r="L27" i="24"/>
  <c r="K27" i="24"/>
  <c r="J27" i="24"/>
  <c r="I27" i="24"/>
  <c r="H27" i="24"/>
  <c r="G27" i="24"/>
  <c r="F4" i="26" s="1"/>
  <c r="F27" i="24"/>
  <c r="AJ26" i="24"/>
  <c r="AI26" i="24"/>
  <c r="AH26" i="24"/>
  <c r="AG26" i="24"/>
  <c r="AF26" i="24"/>
  <c r="AE26" i="24"/>
  <c r="AD26" i="24"/>
  <c r="AC26" i="24"/>
  <c r="AB26" i="24"/>
  <c r="AA26" i="24"/>
  <c r="Z26" i="24"/>
  <c r="Y26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AJ25" i="24"/>
  <c r="AI25" i="24"/>
  <c r="AH25" i="24"/>
  <c r="AG25" i="24"/>
  <c r="AF25" i="24"/>
  <c r="AE25" i="24"/>
  <c r="AD25" i="24"/>
  <c r="AC25" i="24"/>
  <c r="AB25" i="24"/>
  <c r="AA25" i="24"/>
  <c r="Z25" i="24"/>
  <c r="Y25" i="24"/>
  <c r="X25" i="24"/>
  <c r="W25" i="24"/>
  <c r="V25" i="24"/>
  <c r="U25" i="24"/>
  <c r="T25" i="24"/>
  <c r="S25" i="24"/>
  <c r="R25" i="24"/>
  <c r="Q25" i="24"/>
  <c r="P25" i="24"/>
  <c r="O25" i="24"/>
  <c r="N25" i="24"/>
  <c r="M25" i="24"/>
  <c r="L25" i="24"/>
  <c r="K25" i="24"/>
  <c r="J25" i="24"/>
  <c r="I25" i="24"/>
  <c r="H25" i="24"/>
  <c r="G25" i="24"/>
  <c r="F25" i="24"/>
  <c r="AJ24" i="24"/>
  <c r="AG5" i="25" s="1"/>
  <c r="AI24" i="24"/>
  <c r="AF5" i="25" s="1"/>
  <c r="AH24" i="24"/>
  <c r="AE5" i="25" s="1"/>
  <c r="AG24" i="24"/>
  <c r="AD5" i="25" s="1"/>
  <c r="AF24" i="24"/>
  <c r="AC5" i="25" s="1"/>
  <c r="AE24" i="24"/>
  <c r="AB5" i="25" s="1"/>
  <c r="AD24" i="24"/>
  <c r="AA5" i="25" s="1"/>
  <c r="AC24" i="24"/>
  <c r="Z5" i="25" s="1"/>
  <c r="AB24" i="24"/>
  <c r="Y5" i="25" s="1"/>
  <c r="AA24" i="24"/>
  <c r="X5" i="25" s="1"/>
  <c r="Z24" i="24"/>
  <c r="W5" i="25" s="1"/>
  <c r="AJ23" i="24"/>
  <c r="AI23" i="24"/>
  <c r="AH23" i="24"/>
  <c r="AG23" i="24"/>
  <c r="AF23" i="24"/>
  <c r="AE23" i="24"/>
  <c r="AD23" i="24"/>
  <c r="AC23" i="24"/>
  <c r="AB23" i="24"/>
  <c r="AA23" i="24"/>
  <c r="Z23" i="24"/>
  <c r="Y23" i="24"/>
  <c r="X23" i="24"/>
  <c r="W23" i="24"/>
  <c r="V23" i="24"/>
  <c r="U23" i="24"/>
  <c r="T23" i="24"/>
  <c r="S23" i="24"/>
  <c r="R23" i="24"/>
  <c r="Q23" i="24"/>
  <c r="AJ22" i="24"/>
  <c r="AI22" i="24"/>
  <c r="AH22" i="24"/>
  <c r="AG22" i="24"/>
  <c r="AF22" i="24"/>
  <c r="AE22" i="24"/>
  <c r="AD22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N21" i="24"/>
  <c r="K3" i="25" s="1"/>
  <c r="M21" i="24"/>
  <c r="L21" i="24"/>
  <c r="K21" i="24"/>
  <c r="J21" i="24"/>
  <c r="G3" i="25" s="1"/>
  <c r="I21" i="24"/>
  <c r="H21" i="24"/>
  <c r="G21" i="24"/>
  <c r="D3" i="25" s="1"/>
  <c r="F21" i="24"/>
  <c r="C3" i="25" s="1"/>
  <c r="AJ20" i="24"/>
  <c r="AI20" i="24"/>
  <c r="AH20" i="24"/>
  <c r="AE2" i="25" s="1"/>
  <c r="AG20" i="24"/>
  <c r="AF20" i="24"/>
  <c r="AE20" i="24"/>
  <c r="AD20" i="24"/>
  <c r="AA2" i="25" s="1"/>
  <c r="AC20" i="24"/>
  <c r="AB20" i="24"/>
  <c r="AA20" i="24"/>
  <c r="Z20" i="24"/>
  <c r="Y20" i="24"/>
  <c r="X20" i="24"/>
  <c r="W20" i="24"/>
  <c r="V20" i="24"/>
  <c r="S2" i="25" s="1"/>
  <c r="U20" i="24"/>
  <c r="T20" i="24"/>
  <c r="S20" i="24"/>
  <c r="R20" i="24"/>
  <c r="Q20" i="24"/>
  <c r="P20" i="24"/>
  <c r="O20" i="24"/>
  <c r="E18" i="27" l="1"/>
  <c r="M26" i="4"/>
  <c r="J34" i="34"/>
  <c r="J33" i="33" s="1"/>
  <c r="R38" i="34"/>
  <c r="R37" i="33" s="1"/>
  <c r="Z38" i="34"/>
  <c r="Z37" i="33" s="1"/>
  <c r="L39" i="34"/>
  <c r="L38" i="33" s="1"/>
  <c r="F54" i="34"/>
  <c r="F53" i="33" s="1"/>
  <c r="M19" i="4"/>
  <c r="J30" i="4"/>
  <c r="M25" i="4"/>
  <c r="P2" i="33"/>
  <c r="P3" i="33"/>
  <c r="K13" i="4"/>
  <c r="L21" i="4"/>
  <c r="D26" i="27"/>
  <c r="P18" i="33"/>
  <c r="D30" i="27"/>
  <c r="E36" i="4"/>
  <c r="M38" i="4"/>
  <c r="D18" i="27"/>
  <c r="G8" i="28"/>
  <c r="J3" i="33"/>
  <c r="G6" i="28"/>
  <c r="F27" i="28"/>
  <c r="G27" i="28" s="1"/>
  <c r="I10" i="4"/>
  <c r="K16" i="4"/>
  <c r="J19" i="33"/>
  <c r="I45" i="34"/>
  <c r="I44" i="33" s="1"/>
  <c r="Q45" i="34"/>
  <c r="Q44" i="33" s="1"/>
  <c r="D14" i="27"/>
  <c r="AA4" i="25"/>
  <c r="L24" i="33"/>
  <c r="AD2" i="33"/>
  <c r="R18" i="33"/>
  <c r="R23" i="33"/>
  <c r="O11" i="4"/>
  <c r="X3" i="33"/>
  <c r="R4" i="33"/>
  <c r="R13" i="33"/>
  <c r="P37" i="34"/>
  <c r="P36" i="33" s="1"/>
  <c r="R47" i="34"/>
  <c r="R46" i="33" s="1"/>
  <c r="I29" i="4"/>
  <c r="K4" i="26"/>
  <c r="G3" i="28"/>
  <c r="AH13" i="33"/>
  <c r="J30" i="34"/>
  <c r="J29" i="33" s="1"/>
  <c r="R30" i="34"/>
  <c r="R29" i="33" s="1"/>
  <c r="Z30" i="34"/>
  <c r="Z29" i="33" s="1"/>
  <c r="AH30" i="34"/>
  <c r="AH29" i="33" s="1"/>
  <c r="L31" i="34"/>
  <c r="L30" i="33" s="1"/>
  <c r="T31" i="34"/>
  <c r="T30" i="33" s="1"/>
  <c r="AB31" i="34"/>
  <c r="AB30" i="33" s="1"/>
  <c r="F32" i="34"/>
  <c r="F31" i="33" s="1"/>
  <c r="N32" i="34"/>
  <c r="N31" i="33" s="1"/>
  <c r="V32" i="34"/>
  <c r="V31" i="33" s="1"/>
  <c r="AD32" i="34"/>
  <c r="AD31" i="33" s="1"/>
  <c r="AF46" i="34"/>
  <c r="AF45" i="33" s="1"/>
  <c r="Z34" i="34"/>
  <c r="Z33" i="33" s="1"/>
  <c r="J38" i="34"/>
  <c r="J37" i="33" s="1"/>
  <c r="F41" i="34"/>
  <c r="F40" i="33" s="1"/>
  <c r="N41" i="34"/>
  <c r="N40" i="33" s="1"/>
  <c r="V41" i="34"/>
  <c r="V40" i="33" s="1"/>
  <c r="AD41" i="34"/>
  <c r="AD40" i="33" s="1"/>
  <c r="Y51" i="34"/>
  <c r="Y50" i="33" s="1"/>
  <c r="N22" i="4"/>
  <c r="I24" i="4"/>
  <c r="AA7" i="25"/>
  <c r="F2" i="33"/>
  <c r="V2" i="33"/>
  <c r="H18" i="33"/>
  <c r="X18" i="33"/>
  <c r="Z23" i="33"/>
  <c r="G4" i="28"/>
  <c r="AF3" i="33"/>
  <c r="Z4" i="33"/>
  <c r="F26" i="33"/>
  <c r="O16" i="4"/>
  <c r="L29" i="4"/>
  <c r="L35" i="4"/>
  <c r="M11" i="4"/>
  <c r="M17" i="4"/>
  <c r="J27" i="4"/>
  <c r="E29" i="4"/>
  <c r="N10" i="4"/>
  <c r="M10" i="4"/>
  <c r="I12" i="4"/>
  <c r="K26" i="4"/>
  <c r="O26" i="4"/>
  <c r="M27" i="4"/>
  <c r="L28" i="4"/>
  <c r="I35" i="4"/>
  <c r="I36" i="4"/>
  <c r="O13" i="4"/>
  <c r="N25" i="4"/>
  <c r="E26" i="4"/>
  <c r="J29" i="4"/>
  <c r="J32" i="4"/>
  <c r="N32" i="4"/>
  <c r="E33" i="4"/>
  <c r="K24" i="4"/>
  <c r="M43" i="34"/>
  <c r="M42" i="33" s="1"/>
  <c r="M8" i="4"/>
  <c r="K9" i="4"/>
  <c r="J12" i="4"/>
  <c r="E13" i="4"/>
  <c r="M13" i="4"/>
  <c r="M16" i="4"/>
  <c r="I17" i="4"/>
  <c r="M21" i="4"/>
  <c r="N26" i="4"/>
  <c r="E27" i="4"/>
  <c r="N29" i="4"/>
  <c r="I33" i="4"/>
  <c r="I34" i="4"/>
  <c r="K35" i="4"/>
  <c r="O35" i="4"/>
  <c r="C3" i="27"/>
  <c r="E7" i="27"/>
  <c r="H46" i="34"/>
  <c r="H45" i="33" s="1"/>
  <c r="L9" i="4"/>
  <c r="E12" i="4"/>
  <c r="I13" i="4"/>
  <c r="N13" i="4"/>
  <c r="M15" i="4"/>
  <c r="L17" i="4"/>
  <c r="E24" i="4"/>
  <c r="K30" i="4"/>
  <c r="O30" i="4"/>
  <c r="J34" i="4"/>
  <c r="N34" i="4"/>
  <c r="E35" i="4"/>
  <c r="J36" i="4"/>
  <c r="C2" i="27"/>
  <c r="P46" i="34"/>
  <c r="P45" i="33" s="1"/>
  <c r="K12" i="4"/>
  <c r="N17" i="4"/>
  <c r="O21" i="4"/>
  <c r="K22" i="4"/>
  <c r="O22" i="4"/>
  <c r="O27" i="4"/>
  <c r="O36" i="4"/>
  <c r="Q33" i="34"/>
  <c r="Q32" i="33" s="1"/>
  <c r="L8" i="4"/>
  <c r="O10" i="4"/>
  <c r="J13" i="4"/>
  <c r="I15" i="4"/>
  <c r="N15" i="4"/>
  <c r="O19" i="4"/>
  <c r="O24" i="4"/>
  <c r="L33" i="4"/>
  <c r="J35" i="4"/>
  <c r="N35" i="4"/>
  <c r="L36" i="4"/>
  <c r="AE7" i="22"/>
  <c r="AE9" i="22" s="1"/>
  <c r="H3" i="25"/>
  <c r="AB4" i="25"/>
  <c r="AF4" i="25"/>
  <c r="R6" i="25"/>
  <c r="V4" i="26"/>
  <c r="I7" i="25"/>
  <c r="M7" i="25"/>
  <c r="U7" i="25"/>
  <c r="Y7" i="25"/>
  <c r="AC7" i="25"/>
  <c r="H3" i="26"/>
  <c r="AD8" i="25"/>
  <c r="D10" i="27"/>
  <c r="F11" i="28"/>
  <c r="G11" i="28" s="1"/>
  <c r="F33" i="28"/>
  <c r="G33" i="28" s="1"/>
  <c r="L2" i="33"/>
  <c r="F3" i="33"/>
  <c r="AH3" i="33"/>
  <c r="AB4" i="33"/>
  <c r="AD5" i="33"/>
  <c r="AH5" i="33"/>
  <c r="Q17" i="33"/>
  <c r="Q32" i="34"/>
  <c r="Q31" i="33" s="1"/>
  <c r="L18" i="4"/>
  <c r="O37" i="4"/>
  <c r="L37" i="4"/>
  <c r="H54" i="34"/>
  <c r="H53" i="33" s="1"/>
  <c r="H13" i="33"/>
  <c r="J18" i="4"/>
  <c r="I18" i="4"/>
  <c r="E18" i="4"/>
  <c r="N18" i="4"/>
  <c r="F3" i="26"/>
  <c r="AH3" i="26"/>
  <c r="W4" i="26"/>
  <c r="AA4" i="26"/>
  <c r="N8" i="25"/>
  <c r="G19" i="28"/>
  <c r="F29" i="28"/>
  <c r="G29" i="28" s="1"/>
  <c r="F31" i="28"/>
  <c r="G31" i="28" s="1"/>
  <c r="T2" i="33"/>
  <c r="X2" i="33"/>
  <c r="N3" i="33"/>
  <c r="R3" i="33"/>
  <c r="AD3" i="33"/>
  <c r="H4" i="33"/>
  <c r="L4" i="33"/>
  <c r="X4" i="33"/>
  <c r="R31" i="34"/>
  <c r="R30" i="33" s="1"/>
  <c r="V48" i="34"/>
  <c r="V47" i="33" s="1"/>
  <c r="H49" i="34"/>
  <c r="H48" i="33" s="1"/>
  <c r="T51" i="34"/>
  <c r="T50" i="33" s="1"/>
  <c r="AF41" i="34"/>
  <c r="AF40" i="33" s="1"/>
  <c r="M18" i="4"/>
  <c r="I28" i="4"/>
  <c r="M28" i="4"/>
  <c r="H4" i="26"/>
  <c r="P4" i="26"/>
  <c r="X4" i="26"/>
  <c r="AF4" i="26"/>
  <c r="H2" i="33"/>
  <c r="AF4" i="33"/>
  <c r="P13" i="33"/>
  <c r="AF13" i="33"/>
  <c r="E15" i="33"/>
  <c r="E30" i="34"/>
  <c r="E29" i="33" s="1"/>
  <c r="G46" i="34"/>
  <c r="G45" i="33" s="1"/>
  <c r="G18" i="33"/>
  <c r="G33" i="34"/>
  <c r="G32" i="33" s="1"/>
  <c r="K33" i="34"/>
  <c r="K32" i="33" s="1"/>
  <c r="K46" i="34"/>
  <c r="K45" i="33" s="1"/>
  <c r="O46" i="34"/>
  <c r="O45" i="33" s="1"/>
  <c r="O33" i="34"/>
  <c r="O32" i="33" s="1"/>
  <c r="O18" i="33"/>
  <c r="S33" i="34"/>
  <c r="S32" i="33" s="1"/>
  <c r="S46" i="34"/>
  <c r="S45" i="33" s="1"/>
  <c r="W33" i="34"/>
  <c r="W32" i="33" s="1"/>
  <c r="W18" i="33"/>
  <c r="W46" i="34"/>
  <c r="W45" i="33" s="1"/>
  <c r="J22" i="4"/>
  <c r="M30" i="34"/>
  <c r="M29" i="33" s="1"/>
  <c r="Q43" i="34"/>
  <c r="Q42" i="33" s="1"/>
  <c r="Y43" i="34"/>
  <c r="Y42" i="33" s="1"/>
  <c r="AC30" i="34"/>
  <c r="AC29" i="33" s="1"/>
  <c r="AG43" i="34"/>
  <c r="AG42" i="33" s="1"/>
  <c r="G31" i="34"/>
  <c r="G30" i="33" s="1"/>
  <c r="K44" i="34"/>
  <c r="K43" i="33" s="1"/>
  <c r="O44" i="34"/>
  <c r="O43" i="33" s="1"/>
  <c r="S44" i="34"/>
  <c r="S43" i="33" s="1"/>
  <c r="W31" i="34"/>
  <c r="W30" i="33" s="1"/>
  <c r="AA44" i="34"/>
  <c r="AA43" i="33" s="1"/>
  <c r="E45" i="34"/>
  <c r="E44" i="33" s="1"/>
  <c r="M45" i="34"/>
  <c r="M44" i="33" s="1"/>
  <c r="U45" i="34"/>
  <c r="U44" i="33" s="1"/>
  <c r="AG45" i="34"/>
  <c r="AG44" i="33" s="1"/>
  <c r="AE46" i="34"/>
  <c r="AE45" i="33" s="1"/>
  <c r="I51" i="34"/>
  <c r="I50" i="33" s="1"/>
  <c r="AC38" i="34"/>
  <c r="AC37" i="33" s="1"/>
  <c r="AG51" i="34"/>
  <c r="AG50" i="33" s="1"/>
  <c r="O39" i="34"/>
  <c r="O38" i="33" s="1"/>
  <c r="S52" i="34"/>
  <c r="S51" i="33" s="1"/>
  <c r="AE39" i="34"/>
  <c r="AE38" i="33" s="1"/>
  <c r="M54" i="34"/>
  <c r="M53" i="33" s="1"/>
  <c r="U54" i="34"/>
  <c r="U53" i="33" s="1"/>
  <c r="Y41" i="34"/>
  <c r="Y40" i="33" s="1"/>
  <c r="AC54" i="34"/>
  <c r="AC53" i="33" s="1"/>
  <c r="AH34" i="34"/>
  <c r="AH33" i="33" s="1"/>
  <c r="AD54" i="34"/>
  <c r="AD53" i="33" s="1"/>
  <c r="R33" i="34"/>
  <c r="R32" i="33" s="1"/>
  <c r="AF37" i="34"/>
  <c r="AF36" i="33" s="1"/>
  <c r="M12" i="4"/>
  <c r="L12" i="4"/>
  <c r="L22" i="4"/>
  <c r="L24" i="4"/>
  <c r="L27" i="4"/>
  <c r="J28" i="4"/>
  <c r="N28" i="4"/>
  <c r="L30" i="4"/>
  <c r="AG7" i="22"/>
  <c r="AG9" i="22" s="1"/>
  <c r="W34" i="34"/>
  <c r="W33" i="33" s="1"/>
  <c r="AE34" i="34"/>
  <c r="AE33" i="33" s="1"/>
  <c r="AC35" i="34"/>
  <c r="AC34" i="33" s="1"/>
  <c r="AG35" i="34"/>
  <c r="AG34" i="33" s="1"/>
  <c r="G36" i="34"/>
  <c r="G35" i="33" s="1"/>
  <c r="K36" i="34"/>
  <c r="K35" i="33" s="1"/>
  <c r="W36" i="34"/>
  <c r="W35" i="33" s="1"/>
  <c r="AE36" i="34"/>
  <c r="AE35" i="33" s="1"/>
  <c r="I37" i="34"/>
  <c r="I36" i="33" s="1"/>
  <c r="M37" i="34"/>
  <c r="M36" i="33" s="1"/>
  <c r="O51" i="34"/>
  <c r="O50" i="33" s="1"/>
  <c r="AE51" i="34"/>
  <c r="AE50" i="33" s="1"/>
  <c r="AB35" i="34"/>
  <c r="AB34" i="33" s="1"/>
  <c r="L46" i="34"/>
  <c r="L45" i="33" s="1"/>
  <c r="E10" i="4"/>
  <c r="K10" i="4"/>
  <c r="N12" i="4"/>
  <c r="I16" i="4"/>
  <c r="N16" i="4"/>
  <c r="E17" i="4"/>
  <c r="I22" i="4"/>
  <c r="M22" i="4"/>
  <c r="K25" i="4"/>
  <c r="O25" i="4"/>
  <c r="L26" i="4"/>
  <c r="K28" i="4"/>
  <c r="O28" i="4"/>
  <c r="I30" i="4"/>
  <c r="M30" i="4"/>
  <c r="N33" i="4"/>
  <c r="E34" i="4"/>
  <c r="O34" i="4"/>
  <c r="K36" i="4"/>
  <c r="AD7" i="22"/>
  <c r="AD9" i="22" s="1"/>
  <c r="AH7" i="22"/>
  <c r="AH9" i="22" s="1"/>
  <c r="V14" i="34"/>
  <c r="P41" i="34"/>
  <c r="P40" i="33" s="1"/>
  <c r="F36" i="34"/>
  <c r="F35" i="33" s="1"/>
  <c r="X46" i="34"/>
  <c r="X45" i="33" s="1"/>
  <c r="I9" i="4"/>
  <c r="O9" i="4"/>
  <c r="L10" i="4"/>
  <c r="L11" i="4"/>
  <c r="O12" i="4"/>
  <c r="L13" i="4"/>
  <c r="K17" i="4"/>
  <c r="O17" i="4"/>
  <c r="K18" i="4"/>
  <c r="O18" i="4"/>
  <c r="J24" i="4"/>
  <c r="N24" i="4"/>
  <c r="I27" i="4"/>
  <c r="E28" i="4"/>
  <c r="K29" i="4"/>
  <c r="K33" i="4"/>
  <c r="O33" i="4"/>
  <c r="M34" i="4"/>
  <c r="L34" i="4"/>
  <c r="M35" i="4"/>
  <c r="N36" i="4"/>
  <c r="L2" i="25"/>
  <c r="T2" i="25"/>
  <c r="X2" i="25"/>
  <c r="AF2" i="25"/>
  <c r="I3" i="25"/>
  <c r="T4" i="25"/>
  <c r="D8" i="25"/>
  <c r="L8" i="25"/>
  <c r="T8" i="25"/>
  <c r="AB8" i="25"/>
  <c r="M2" i="25"/>
  <c r="Q2" i="25"/>
  <c r="Y2" i="25"/>
  <c r="AG2" i="25"/>
  <c r="J3" i="25"/>
  <c r="U4" i="25"/>
  <c r="AC4" i="25"/>
  <c r="E8" i="25"/>
  <c r="Q8" i="25"/>
  <c r="Y8" i="25"/>
  <c r="AG8" i="25"/>
  <c r="N2" i="25"/>
  <c r="V2" i="25"/>
  <c r="AD2" i="25"/>
  <c r="N4" i="25"/>
  <c r="V4" i="25"/>
  <c r="AD4" i="25"/>
  <c r="K9" i="25"/>
  <c r="AA9" i="25"/>
  <c r="P2" i="25"/>
  <c r="AB2" i="25"/>
  <c r="G2" i="26"/>
  <c r="E3" i="25"/>
  <c r="P4" i="25"/>
  <c r="X4" i="25"/>
  <c r="H8" i="25"/>
  <c r="P8" i="25"/>
  <c r="X8" i="25"/>
  <c r="AF8" i="25"/>
  <c r="AG9" i="25"/>
  <c r="U2" i="25"/>
  <c r="W2" i="26"/>
  <c r="AC2" i="25"/>
  <c r="F3" i="25"/>
  <c r="Q4" i="25"/>
  <c r="Y4" i="25"/>
  <c r="I8" i="25"/>
  <c r="U8" i="25"/>
  <c r="AG4" i="25"/>
  <c r="R2" i="25"/>
  <c r="Z2" i="25"/>
  <c r="R4" i="25"/>
  <c r="Z4" i="25"/>
  <c r="AE4" i="25"/>
  <c r="G8" i="25"/>
  <c r="W8" i="25"/>
  <c r="M3" i="26"/>
  <c r="AC3" i="26"/>
  <c r="E7" i="25"/>
  <c r="S4" i="25"/>
  <c r="E8" i="27"/>
  <c r="D8" i="27"/>
  <c r="E24" i="27"/>
  <c r="D24" i="27"/>
  <c r="E31" i="27"/>
  <c r="J20" i="4"/>
  <c r="K20" i="4"/>
  <c r="I20" i="4"/>
  <c r="E20" i="4"/>
  <c r="N20" i="4"/>
  <c r="M20" i="4"/>
  <c r="G6" i="25"/>
  <c r="O6" i="25"/>
  <c r="W6" i="25"/>
  <c r="V3" i="26"/>
  <c r="G4" i="26"/>
  <c r="F7" i="25"/>
  <c r="N7" i="25"/>
  <c r="AD7" i="25"/>
  <c r="O4" i="25"/>
  <c r="O8" i="25"/>
  <c r="E27" i="27"/>
  <c r="I31" i="4"/>
  <c r="E31" i="4"/>
  <c r="K31" i="4"/>
  <c r="J31" i="4"/>
  <c r="M31" i="4"/>
  <c r="O31" i="4"/>
  <c r="O3" i="26"/>
  <c r="O2" i="25"/>
  <c r="J8" i="25"/>
  <c r="AE8" i="25"/>
  <c r="D27" i="27"/>
  <c r="G5" i="28"/>
  <c r="E9" i="27"/>
  <c r="E12" i="27"/>
  <c r="D12" i="27"/>
  <c r="F15" i="28"/>
  <c r="G15" i="28" s="1"/>
  <c r="E17" i="27"/>
  <c r="E20" i="27"/>
  <c r="D20" i="27"/>
  <c r="F23" i="28"/>
  <c r="G23" i="28" s="1"/>
  <c r="E25" i="27"/>
  <c r="E14" i="4"/>
  <c r="K14" i="4"/>
  <c r="J14" i="4"/>
  <c r="N14" i="4"/>
  <c r="O14" i="4"/>
  <c r="J33" i="4"/>
  <c r="K34" i="4"/>
  <c r="E3" i="26"/>
  <c r="U3" i="26"/>
  <c r="Q7" i="25"/>
  <c r="AB7" i="25"/>
  <c r="W2" i="25"/>
  <c r="E13" i="27"/>
  <c r="E16" i="27"/>
  <c r="D16" i="27"/>
  <c r="E21" i="27"/>
  <c r="F33" i="24"/>
  <c r="N33" i="24"/>
  <c r="V33" i="24"/>
  <c r="AD33" i="24"/>
  <c r="AE6" i="25"/>
  <c r="N3" i="26"/>
  <c r="AD3" i="26"/>
  <c r="O4" i="26"/>
  <c r="AE4" i="26"/>
  <c r="V7" i="25"/>
  <c r="D21" i="27"/>
  <c r="E11" i="27"/>
  <c r="E19" i="27"/>
  <c r="M23" i="4"/>
  <c r="I23" i="4"/>
  <c r="E23" i="4"/>
  <c r="N23" i="4"/>
  <c r="K23" i="4"/>
  <c r="J23" i="4"/>
  <c r="G3" i="26"/>
  <c r="W3" i="26"/>
  <c r="AE3" i="26"/>
  <c r="C7" i="25"/>
  <c r="L3" i="26"/>
  <c r="P3" i="26"/>
  <c r="X3" i="26"/>
  <c r="AB3" i="26"/>
  <c r="AF3" i="26"/>
  <c r="E4" i="26"/>
  <c r="I4" i="26"/>
  <c r="M4" i="26"/>
  <c r="Q4" i="26"/>
  <c r="U4" i="26"/>
  <c r="Y4" i="26"/>
  <c r="AC4" i="26"/>
  <c r="AG4" i="26"/>
  <c r="D7" i="25"/>
  <c r="L7" i="25"/>
  <c r="T7" i="25"/>
  <c r="W4" i="25"/>
  <c r="C5" i="27"/>
  <c r="D13" i="27"/>
  <c r="D22" i="27"/>
  <c r="D31" i="27"/>
  <c r="E15" i="27"/>
  <c r="F21" i="28"/>
  <c r="G21" i="28" s="1"/>
  <c r="E23" i="27"/>
  <c r="E29" i="27"/>
  <c r="D28" i="27"/>
  <c r="D32" i="27"/>
  <c r="Q46" i="34"/>
  <c r="Q45" i="33" s="1"/>
  <c r="I38" i="4"/>
  <c r="E38" i="4"/>
  <c r="O38" i="4"/>
  <c r="K38" i="4"/>
  <c r="E33" i="34"/>
  <c r="E32" i="33" s="1"/>
  <c r="E18" i="33"/>
  <c r="E46" i="34"/>
  <c r="E45" i="33" s="1"/>
  <c r="I46" i="34"/>
  <c r="I45" i="33" s="1"/>
  <c r="I33" i="34"/>
  <c r="I32" i="33" s="1"/>
  <c r="I18" i="33"/>
  <c r="M46" i="34"/>
  <c r="M45" i="33" s="1"/>
  <c r="M18" i="33"/>
  <c r="M33" i="34"/>
  <c r="M32" i="33" s="1"/>
  <c r="U33" i="34"/>
  <c r="U32" i="33" s="1"/>
  <c r="U46" i="34"/>
  <c r="U45" i="33" s="1"/>
  <c r="U18" i="33"/>
  <c r="Y33" i="34"/>
  <c r="Y32" i="33" s="1"/>
  <c r="Y18" i="33"/>
  <c r="G34" i="34"/>
  <c r="G33" i="33" s="1"/>
  <c r="G19" i="33"/>
  <c r="K28" i="34"/>
  <c r="K19" i="33"/>
  <c r="O34" i="34"/>
  <c r="O33" i="33" s="1"/>
  <c r="O19" i="33"/>
  <c r="S28" i="34"/>
  <c r="S19" i="33"/>
  <c r="AA28" i="34"/>
  <c r="E35" i="34"/>
  <c r="E34" i="33" s="1"/>
  <c r="E20" i="33"/>
  <c r="I35" i="34"/>
  <c r="I34" i="33" s="1"/>
  <c r="I20" i="33"/>
  <c r="M35" i="34"/>
  <c r="M34" i="33" s="1"/>
  <c r="M20" i="33"/>
  <c r="Q35" i="34"/>
  <c r="Q34" i="33" s="1"/>
  <c r="Q20" i="33"/>
  <c r="U35" i="34"/>
  <c r="U34" i="33" s="1"/>
  <c r="U20" i="33"/>
  <c r="Y35" i="34"/>
  <c r="Y34" i="33" s="1"/>
  <c r="Y20" i="33"/>
  <c r="O36" i="34"/>
  <c r="O35" i="33" s="1"/>
  <c r="O21" i="33"/>
  <c r="S36" i="34"/>
  <c r="S35" i="33" s="1"/>
  <c r="S21" i="33"/>
  <c r="AA36" i="34"/>
  <c r="AA35" i="33" s="1"/>
  <c r="AA21" i="33"/>
  <c r="E37" i="34"/>
  <c r="E36" i="33" s="1"/>
  <c r="E22" i="33"/>
  <c r="Q37" i="34"/>
  <c r="Q36" i="33" s="1"/>
  <c r="Q22" i="33"/>
  <c r="U37" i="34"/>
  <c r="U36" i="33" s="1"/>
  <c r="U22" i="33"/>
  <c r="Y37" i="34"/>
  <c r="Y36" i="33" s="1"/>
  <c r="Y22" i="33"/>
  <c r="AC37" i="34"/>
  <c r="AC36" i="33" s="1"/>
  <c r="AC22" i="33"/>
  <c r="AG37" i="34"/>
  <c r="AG36" i="33" s="1"/>
  <c r="AG22" i="33"/>
  <c r="G51" i="34"/>
  <c r="G50" i="33" s="1"/>
  <c r="G23" i="33"/>
  <c r="W51" i="34"/>
  <c r="W50" i="33" s="1"/>
  <c r="W23" i="33"/>
  <c r="I52" i="34"/>
  <c r="I51" i="33" s="1"/>
  <c r="I24" i="33"/>
  <c r="Q52" i="34"/>
  <c r="Q51" i="33" s="1"/>
  <c r="Q24" i="33"/>
  <c r="Y52" i="34"/>
  <c r="Y51" i="33" s="1"/>
  <c r="Y24" i="33"/>
  <c r="AG52" i="34"/>
  <c r="AG51" i="33" s="1"/>
  <c r="AG24" i="33"/>
  <c r="K41" i="34"/>
  <c r="K40" i="33" s="1"/>
  <c r="K26" i="33"/>
  <c r="S41" i="34"/>
  <c r="S40" i="33" s="1"/>
  <c r="S26" i="33"/>
  <c r="AA41" i="34"/>
  <c r="AA40" i="33" s="1"/>
  <c r="AA26" i="33"/>
  <c r="M14" i="4"/>
  <c r="L31" i="4"/>
  <c r="I32" i="4"/>
  <c r="M32" i="4"/>
  <c r="K32" i="4"/>
  <c r="AB43" i="34"/>
  <c r="AB42" i="33" s="1"/>
  <c r="AB2" i="33"/>
  <c r="AF43" i="34"/>
  <c r="AF42" i="33" s="1"/>
  <c r="AF2" i="33"/>
  <c r="V44" i="34"/>
  <c r="V43" i="33" s="1"/>
  <c r="V3" i="33"/>
  <c r="Z44" i="34"/>
  <c r="Z43" i="33" s="1"/>
  <c r="Z3" i="33"/>
  <c r="P45" i="34"/>
  <c r="P44" i="33" s="1"/>
  <c r="P4" i="33"/>
  <c r="T45" i="34"/>
  <c r="T44" i="33" s="1"/>
  <c r="T4" i="33"/>
  <c r="X54" i="34"/>
  <c r="X53" i="33" s="1"/>
  <c r="X13" i="33"/>
  <c r="Y14" i="34"/>
  <c r="P30" i="34"/>
  <c r="P29" i="33" s="1"/>
  <c r="J46" i="34"/>
  <c r="J45" i="33" s="1"/>
  <c r="J33" i="34"/>
  <c r="J32" i="33" s="1"/>
  <c r="N46" i="34"/>
  <c r="N45" i="33" s="1"/>
  <c r="N33" i="34"/>
  <c r="N32" i="33" s="1"/>
  <c r="AD46" i="34"/>
  <c r="AD45" i="33" s="1"/>
  <c r="H28" i="34"/>
  <c r="L28" i="34"/>
  <c r="L47" i="34"/>
  <c r="L46" i="33" s="1"/>
  <c r="T28" i="34"/>
  <c r="T19" i="33"/>
  <c r="AB28" i="34"/>
  <c r="AB47" i="34"/>
  <c r="AB46" i="33" s="1"/>
  <c r="F35" i="34"/>
  <c r="F34" i="33" s="1"/>
  <c r="F48" i="34"/>
  <c r="F47" i="33" s="1"/>
  <c r="N35" i="34"/>
  <c r="N34" i="33" s="1"/>
  <c r="N48" i="34"/>
  <c r="N47" i="33" s="1"/>
  <c r="V35" i="34"/>
  <c r="V34" i="33" s="1"/>
  <c r="AD35" i="34"/>
  <c r="AD34" i="33" s="1"/>
  <c r="AD48" i="34"/>
  <c r="AD47" i="33" s="1"/>
  <c r="H36" i="34"/>
  <c r="H35" i="33" s="1"/>
  <c r="H21" i="33"/>
  <c r="P36" i="34"/>
  <c r="P35" i="33" s="1"/>
  <c r="P49" i="34"/>
  <c r="P48" i="33" s="1"/>
  <c r="X36" i="34"/>
  <c r="X35" i="33" s="1"/>
  <c r="X49" i="34"/>
  <c r="X48" i="33" s="1"/>
  <c r="X21" i="33"/>
  <c r="AF36" i="34"/>
  <c r="AF35" i="33" s="1"/>
  <c r="AF49" i="34"/>
  <c r="AF48" i="33" s="1"/>
  <c r="J37" i="34"/>
  <c r="J36" i="33" s="1"/>
  <c r="R37" i="34"/>
  <c r="R36" i="33" s="1"/>
  <c r="R50" i="34"/>
  <c r="R49" i="33" s="1"/>
  <c r="Z37" i="34"/>
  <c r="Z36" i="33" s="1"/>
  <c r="AH37" i="34"/>
  <c r="AH36" i="33" s="1"/>
  <c r="AH50" i="34"/>
  <c r="AH49" i="33" s="1"/>
  <c r="L38" i="34"/>
  <c r="L37" i="33" s="1"/>
  <c r="L51" i="34"/>
  <c r="L50" i="33" s="1"/>
  <c r="L23" i="33"/>
  <c r="T38" i="34"/>
  <c r="T37" i="33" s="1"/>
  <c r="T23" i="33"/>
  <c r="AB38" i="34"/>
  <c r="AB37" i="33" s="1"/>
  <c r="AB51" i="34"/>
  <c r="AB50" i="33" s="1"/>
  <c r="AB23" i="33"/>
  <c r="F39" i="34"/>
  <c r="F38" i="33" s="1"/>
  <c r="F52" i="34"/>
  <c r="F51" i="33" s="1"/>
  <c r="N39" i="34"/>
  <c r="N38" i="33" s="1"/>
  <c r="N52" i="34"/>
  <c r="N51" i="33" s="1"/>
  <c r="V39" i="34"/>
  <c r="V38" i="33" s="1"/>
  <c r="AD39" i="34"/>
  <c r="AD38" i="33" s="1"/>
  <c r="AD52" i="34"/>
  <c r="AD51" i="33" s="1"/>
  <c r="H41" i="34"/>
  <c r="H40" i="33" s="1"/>
  <c r="X41" i="34"/>
  <c r="X40" i="33" s="1"/>
  <c r="T32" i="34"/>
  <c r="T31" i="33" s="1"/>
  <c r="G44" i="34"/>
  <c r="G43" i="33" s="1"/>
  <c r="J50" i="34"/>
  <c r="J49" i="33" s="1"/>
  <c r="L20" i="4"/>
  <c r="K21" i="4"/>
  <c r="J21" i="4"/>
  <c r="O23" i="4"/>
  <c r="I25" i="4"/>
  <c r="J26" i="4"/>
  <c r="O32" i="4"/>
  <c r="E37" i="4"/>
  <c r="N37" i="4"/>
  <c r="K37" i="4"/>
  <c r="J37" i="4"/>
  <c r="J38" i="4"/>
  <c r="N38" i="4"/>
  <c r="I43" i="34"/>
  <c r="I42" i="33" s="1"/>
  <c r="I2" i="33"/>
  <c r="U43" i="34"/>
  <c r="U42" i="33" s="1"/>
  <c r="U30" i="34"/>
  <c r="U29" i="33" s="1"/>
  <c r="AE44" i="34"/>
  <c r="AE43" i="33" s="1"/>
  <c r="AE31" i="34"/>
  <c r="AE30" i="33" s="1"/>
  <c r="AE3" i="33"/>
  <c r="Y4" i="33"/>
  <c r="Y45" i="34"/>
  <c r="Y44" i="33" s="1"/>
  <c r="Y32" i="34"/>
  <c r="Y31" i="33" s="1"/>
  <c r="AC45" i="34"/>
  <c r="AC44" i="33" s="1"/>
  <c r="AC4" i="33"/>
  <c r="M38" i="34"/>
  <c r="M37" i="33" s="1"/>
  <c r="M10" i="33"/>
  <c r="K52" i="34"/>
  <c r="K51" i="33" s="1"/>
  <c r="K11" i="33"/>
  <c r="E54" i="34"/>
  <c r="E53" i="33" s="1"/>
  <c r="E13" i="33"/>
  <c r="I41" i="34"/>
  <c r="I40" i="33" s="1"/>
  <c r="I14" i="34"/>
  <c r="Q41" i="34"/>
  <c r="Q40" i="33" s="1"/>
  <c r="Q14" i="34"/>
  <c r="AG41" i="34"/>
  <c r="AG40" i="33" s="1"/>
  <c r="AG13" i="33"/>
  <c r="F33" i="34"/>
  <c r="F32" i="33" s="1"/>
  <c r="V33" i="34"/>
  <c r="V32" i="33" s="1"/>
  <c r="T47" i="34"/>
  <c r="T46" i="33" s="1"/>
  <c r="Z50" i="34"/>
  <c r="Z49" i="33" s="1"/>
  <c r="V52" i="34"/>
  <c r="V51" i="33" s="1"/>
  <c r="Q54" i="34"/>
  <c r="Q53" i="33" s="1"/>
  <c r="O8" i="4"/>
  <c r="J8" i="4"/>
  <c r="K8" i="4"/>
  <c r="I8" i="4"/>
  <c r="E8" i="4"/>
  <c r="K11" i="4"/>
  <c r="J11" i="4"/>
  <c r="L14" i="4"/>
  <c r="J15" i="4"/>
  <c r="L15" i="4"/>
  <c r="K15" i="4"/>
  <c r="N19" i="4"/>
  <c r="I19" i="4"/>
  <c r="K19" i="4"/>
  <c r="J19" i="4"/>
  <c r="E43" i="34"/>
  <c r="E42" i="33" s="1"/>
  <c r="AC43" i="34"/>
  <c r="AC42" i="33" s="1"/>
  <c r="O31" i="34"/>
  <c r="O30" i="33" s="1"/>
  <c r="W44" i="34"/>
  <c r="W43" i="33" s="1"/>
  <c r="I32" i="34"/>
  <c r="I31" i="33" s="1"/>
  <c r="AG32" i="34"/>
  <c r="AG31" i="33" s="1"/>
  <c r="AG54" i="34"/>
  <c r="AG53" i="33" s="1"/>
  <c r="N36" i="34"/>
  <c r="N35" i="33" s="1"/>
  <c r="T39" i="34"/>
  <c r="T38" i="33" s="1"/>
  <c r="R43" i="34"/>
  <c r="R42" i="33" s="1"/>
  <c r="T44" i="34"/>
  <c r="T43" i="33" s="1"/>
  <c r="V49" i="34"/>
  <c r="V48" i="33" s="1"/>
  <c r="V54" i="34"/>
  <c r="V53" i="33" s="1"/>
  <c r="O15" i="4"/>
  <c r="I21" i="4"/>
  <c r="N21" i="4"/>
  <c r="K27" i="4"/>
  <c r="M29" i="4"/>
  <c r="I37" i="4"/>
  <c r="M37" i="4"/>
  <c r="L38" i="4"/>
  <c r="N2" i="33"/>
  <c r="R2" i="33"/>
  <c r="H3" i="33"/>
  <c r="L3" i="33"/>
  <c r="F4" i="33"/>
  <c r="AH4" i="33"/>
  <c r="J13" i="33"/>
  <c r="N13" i="33"/>
  <c r="V45" i="34"/>
  <c r="V44" i="33" s="1"/>
  <c r="F34" i="34"/>
  <c r="F33" i="33" s="1"/>
  <c r="N34" i="34"/>
  <c r="N33" i="33" s="1"/>
  <c r="V34" i="34"/>
  <c r="V33" i="33" s="1"/>
  <c r="AD34" i="34"/>
  <c r="AD33" i="33" s="1"/>
  <c r="H35" i="34"/>
  <c r="H34" i="33" s="1"/>
  <c r="L20" i="33"/>
  <c r="L35" i="34"/>
  <c r="L34" i="33" s="1"/>
  <c r="P35" i="34"/>
  <c r="P34" i="33" s="1"/>
  <c r="X35" i="34"/>
  <c r="X34" i="33" s="1"/>
  <c r="AF35" i="34"/>
  <c r="AF34" i="33" s="1"/>
  <c r="J36" i="34"/>
  <c r="J35" i="33" s="1"/>
  <c r="R36" i="34"/>
  <c r="R35" i="33" s="1"/>
  <c r="Z36" i="34"/>
  <c r="Z35" i="33" s="1"/>
  <c r="AD21" i="33"/>
  <c r="AD36" i="34"/>
  <c r="AD35" i="33" s="1"/>
  <c r="AH36" i="34"/>
  <c r="AH35" i="33" s="1"/>
  <c r="L37" i="34"/>
  <c r="L36" i="33" s="1"/>
  <c r="T37" i="34"/>
  <c r="T36" i="33" s="1"/>
  <c r="X22" i="33"/>
  <c r="X50" i="34"/>
  <c r="X49" i="33" s="1"/>
  <c r="AB37" i="34"/>
  <c r="AB36" i="33" s="1"/>
  <c r="F51" i="34"/>
  <c r="F50" i="33" s="1"/>
  <c r="J51" i="34"/>
  <c r="J50" i="33" s="1"/>
  <c r="N51" i="34"/>
  <c r="N50" i="33" s="1"/>
  <c r="R51" i="34"/>
  <c r="R50" i="33" s="1"/>
  <c r="V51" i="34"/>
  <c r="V50" i="33" s="1"/>
  <c r="Z51" i="34"/>
  <c r="Z50" i="33" s="1"/>
  <c r="AD51" i="34"/>
  <c r="AD50" i="33" s="1"/>
  <c r="AH51" i="34"/>
  <c r="AH50" i="33" s="1"/>
  <c r="H52" i="34"/>
  <c r="H51" i="33" s="1"/>
  <c r="L52" i="34"/>
  <c r="L51" i="33" s="1"/>
  <c r="P52" i="34"/>
  <c r="P51" i="33" s="1"/>
  <c r="T52" i="34"/>
  <c r="T51" i="33" s="1"/>
  <c r="X52" i="34"/>
  <c r="X51" i="33" s="1"/>
  <c r="AB52" i="34"/>
  <c r="AB51" i="33" s="1"/>
  <c r="AF52" i="34"/>
  <c r="AF51" i="33" s="1"/>
  <c r="N54" i="34"/>
  <c r="N53" i="33" s="1"/>
  <c r="H37" i="34"/>
  <c r="H36" i="33" s="1"/>
  <c r="AH38" i="34"/>
  <c r="AH37" i="33" s="1"/>
  <c r="AB39" i="34"/>
  <c r="AB38" i="33" s="1"/>
  <c r="T46" i="34"/>
  <c r="T45" i="33" s="1"/>
  <c r="T48" i="34"/>
  <c r="T47" i="33" s="1"/>
  <c r="E9" i="4"/>
  <c r="J9" i="4"/>
  <c r="N9" i="4"/>
  <c r="J16" i="4"/>
  <c r="L16" i="4"/>
  <c r="E19" i="4"/>
  <c r="O20" i="4"/>
  <c r="E21" i="4"/>
  <c r="L23" i="4"/>
  <c r="M24" i="4"/>
  <c r="J25" i="4"/>
  <c r="N27" i="4"/>
  <c r="O29" i="4"/>
  <c r="E30" i="4"/>
  <c r="N30" i="4"/>
  <c r="N31" i="4"/>
  <c r="M36" i="4"/>
  <c r="G30" i="34"/>
  <c r="G29" i="33" s="1"/>
  <c r="O30" i="34"/>
  <c r="O29" i="33" s="1"/>
  <c r="W30" i="34"/>
  <c r="W29" i="33" s="1"/>
  <c r="AE30" i="34"/>
  <c r="AE29" i="33" s="1"/>
  <c r="I31" i="34"/>
  <c r="I30" i="33" s="1"/>
  <c r="Q31" i="34"/>
  <c r="Q30" i="33" s="1"/>
  <c r="Y31" i="34"/>
  <c r="Y30" i="33" s="1"/>
  <c r="AG31" i="34"/>
  <c r="AG30" i="33" s="1"/>
  <c r="K32" i="34"/>
  <c r="K31" i="33" s="1"/>
  <c r="S32" i="34"/>
  <c r="S31" i="33" s="1"/>
  <c r="AA32" i="34"/>
  <c r="AA31" i="33" s="1"/>
  <c r="AC46" i="34"/>
  <c r="AC45" i="33" s="1"/>
  <c r="K54" i="34"/>
  <c r="K53" i="33" s="1"/>
  <c r="S54" i="34"/>
  <c r="S53" i="33" s="1"/>
  <c r="AA54" i="34"/>
  <c r="AA53" i="33" s="1"/>
  <c r="I47" i="34"/>
  <c r="I46" i="33" s="1"/>
  <c r="Q47" i="34"/>
  <c r="Q46" i="33" s="1"/>
  <c r="Y47" i="34"/>
  <c r="Y46" i="33" s="1"/>
  <c r="AG47" i="34"/>
  <c r="AG46" i="33" s="1"/>
  <c r="G35" i="34"/>
  <c r="G34" i="33" s="1"/>
  <c r="K48" i="34"/>
  <c r="K47" i="33" s="1"/>
  <c r="O35" i="34"/>
  <c r="O34" i="33" s="1"/>
  <c r="S48" i="34"/>
  <c r="S47" i="33" s="1"/>
  <c r="W35" i="34"/>
  <c r="W34" i="33" s="1"/>
  <c r="AA48" i="34"/>
  <c r="AA47" i="33" s="1"/>
  <c r="AE35" i="34"/>
  <c r="AE34" i="33" s="1"/>
  <c r="E49" i="34"/>
  <c r="E48" i="33" s="1"/>
  <c r="I36" i="34"/>
  <c r="I35" i="33" s="1"/>
  <c r="M49" i="34"/>
  <c r="M48" i="33" s="1"/>
  <c r="Q36" i="34"/>
  <c r="Q35" i="33" s="1"/>
  <c r="U49" i="34"/>
  <c r="U48" i="33" s="1"/>
  <c r="Y36" i="34"/>
  <c r="Y35" i="33" s="1"/>
  <c r="AC49" i="34"/>
  <c r="AC48" i="33" s="1"/>
  <c r="AG36" i="34"/>
  <c r="AG35" i="33" s="1"/>
  <c r="G50" i="34"/>
  <c r="G49" i="33" s="1"/>
  <c r="K37" i="34"/>
  <c r="K36" i="33" s="1"/>
  <c r="O50" i="34"/>
  <c r="O49" i="33" s="1"/>
  <c r="S37" i="34"/>
  <c r="S36" i="33" s="1"/>
  <c r="W50" i="34"/>
  <c r="W49" i="33" s="1"/>
  <c r="AA37" i="34"/>
  <c r="AA36" i="33" s="1"/>
  <c r="AE50" i="34"/>
  <c r="AE49" i="33" s="1"/>
  <c r="E51" i="34"/>
  <c r="E50" i="33" s="1"/>
  <c r="I38" i="34"/>
  <c r="I37" i="33" s="1"/>
  <c r="M51" i="34"/>
  <c r="M50" i="33" s="1"/>
  <c r="Q38" i="34"/>
  <c r="Q37" i="33" s="1"/>
  <c r="U51" i="34"/>
  <c r="U50" i="33" s="1"/>
  <c r="Y38" i="34"/>
  <c r="Y37" i="33" s="1"/>
  <c r="AC51" i="34"/>
  <c r="AC50" i="33" s="1"/>
  <c r="AG38" i="34"/>
  <c r="AG37" i="33" s="1"/>
  <c r="G52" i="34"/>
  <c r="G51" i="33" s="1"/>
  <c r="K39" i="34"/>
  <c r="K38" i="33" s="1"/>
  <c r="O52" i="34"/>
  <c r="O51" i="33" s="1"/>
  <c r="S39" i="34"/>
  <c r="S38" i="33" s="1"/>
  <c r="W52" i="34"/>
  <c r="W51" i="33" s="1"/>
  <c r="AA39" i="34"/>
  <c r="AA38" i="33" s="1"/>
  <c r="AE52" i="34"/>
  <c r="AE51" i="33" s="1"/>
  <c r="I54" i="34"/>
  <c r="I53" i="33" s="1"/>
  <c r="Y54" i="34"/>
  <c r="Y53" i="33" s="1"/>
  <c r="E38" i="34"/>
  <c r="E37" i="33" s="1"/>
  <c r="U38" i="34"/>
  <c r="U37" i="33" s="1"/>
  <c r="G39" i="34"/>
  <c r="G38" i="33" s="1"/>
  <c r="W39" i="34"/>
  <c r="W38" i="33" s="1"/>
  <c r="Q51" i="34"/>
  <c r="Q50" i="33" s="1"/>
  <c r="AA52" i="34"/>
  <c r="AA51" i="33" s="1"/>
  <c r="M9" i="4"/>
  <c r="E11" i="4"/>
  <c r="I11" i="4"/>
  <c r="I14" i="4"/>
  <c r="L19" i="4"/>
  <c r="E22" i="4"/>
  <c r="E25" i="4"/>
  <c r="L25" i="4"/>
  <c r="E32" i="4"/>
  <c r="L32" i="4"/>
  <c r="E15" i="4"/>
  <c r="AA43" i="34"/>
  <c r="AA42" i="33" s="1"/>
  <c r="AA30" i="34"/>
  <c r="AA29" i="33" s="1"/>
  <c r="O54" i="34"/>
  <c r="O53" i="33" s="1"/>
  <c r="O14" i="34"/>
  <c r="O41" i="34"/>
  <c r="O40" i="33" s="1"/>
  <c r="G45" i="34"/>
  <c r="G44" i="33" s="1"/>
  <c r="G32" i="34"/>
  <c r="G31" i="33" s="1"/>
  <c r="AD14" i="34"/>
  <c r="K51" i="34"/>
  <c r="K50" i="33" s="1"/>
  <c r="K38" i="34"/>
  <c r="K37" i="33" s="1"/>
  <c r="S51" i="34"/>
  <c r="S50" i="33" s="1"/>
  <c r="S38" i="34"/>
  <c r="S37" i="33" s="1"/>
  <c r="AA51" i="34"/>
  <c r="AA50" i="33" s="1"/>
  <c r="AA38" i="34"/>
  <c r="AA37" i="33" s="1"/>
  <c r="E52" i="34"/>
  <c r="E51" i="33" s="1"/>
  <c r="E39" i="34"/>
  <c r="E38" i="33" s="1"/>
  <c r="M52" i="34"/>
  <c r="M51" i="33" s="1"/>
  <c r="M39" i="34"/>
  <c r="M38" i="33" s="1"/>
  <c r="U52" i="34"/>
  <c r="U51" i="33" s="1"/>
  <c r="U39" i="34"/>
  <c r="U38" i="33" s="1"/>
  <c r="AC52" i="34"/>
  <c r="AC51" i="33" s="1"/>
  <c r="AC39" i="34"/>
  <c r="AC38" i="33" s="1"/>
  <c r="Z43" i="34"/>
  <c r="Z42" i="33" s="1"/>
  <c r="AB44" i="34"/>
  <c r="AB43" i="33" s="1"/>
  <c r="AD45" i="34"/>
  <c r="AD44" i="33" s="1"/>
  <c r="E44" i="34"/>
  <c r="E43" i="33" s="1"/>
  <c r="E31" i="34"/>
  <c r="E30" i="33" s="1"/>
  <c r="AG46" i="34"/>
  <c r="AG45" i="33" s="1"/>
  <c r="AG33" i="34"/>
  <c r="AG32" i="33" s="1"/>
  <c r="W54" i="34"/>
  <c r="W53" i="33" s="1"/>
  <c r="W14" i="34"/>
  <c r="W41" i="34"/>
  <c r="W40" i="33" s="1"/>
  <c r="AG14" i="34"/>
  <c r="X30" i="34"/>
  <c r="X29" i="33" s="1"/>
  <c r="Z31" i="34"/>
  <c r="Z30" i="33" s="1"/>
  <c r="AB32" i="34"/>
  <c r="AB31" i="33" s="1"/>
  <c r="U44" i="34"/>
  <c r="U43" i="33" s="1"/>
  <c r="U31" i="34"/>
  <c r="U30" i="33" s="1"/>
  <c r="AE45" i="34"/>
  <c r="AE44" i="33" s="1"/>
  <c r="AE32" i="34"/>
  <c r="AE31" i="33" s="1"/>
  <c r="AE54" i="34"/>
  <c r="AE53" i="33" s="1"/>
  <c r="AE14" i="34"/>
  <c r="AE41" i="34"/>
  <c r="AE40" i="33" s="1"/>
  <c r="F14" i="34"/>
  <c r="AH43" i="34"/>
  <c r="AH42" i="33" s="1"/>
  <c r="F45" i="34"/>
  <c r="F44" i="33" s="1"/>
  <c r="M44" i="34"/>
  <c r="M43" i="33" s="1"/>
  <c r="M31" i="34"/>
  <c r="M30" i="33" s="1"/>
  <c r="W45" i="34"/>
  <c r="W44" i="33" s="1"/>
  <c r="W32" i="34"/>
  <c r="W31" i="33" s="1"/>
  <c r="G54" i="34"/>
  <c r="G53" i="33" s="1"/>
  <c r="G14" i="34"/>
  <c r="G41" i="34"/>
  <c r="G40" i="33" s="1"/>
  <c r="G4" i="33"/>
  <c r="W4" i="33"/>
  <c r="AE4" i="33"/>
  <c r="G13" i="33"/>
  <c r="O13" i="33"/>
  <c r="W13" i="33"/>
  <c r="AE13" i="33"/>
  <c r="L54" i="34"/>
  <c r="L53" i="33" s="1"/>
  <c r="L14" i="34"/>
  <c r="L41" i="34"/>
  <c r="L40" i="33" s="1"/>
  <c r="T54" i="34"/>
  <c r="T53" i="33" s="1"/>
  <c r="T14" i="34"/>
  <c r="T41" i="34"/>
  <c r="T40" i="33" s="1"/>
  <c r="AB54" i="34"/>
  <c r="AB53" i="33" s="1"/>
  <c r="AB14" i="34"/>
  <c r="AB41" i="34"/>
  <c r="AB40" i="33" s="1"/>
  <c r="AF30" i="34"/>
  <c r="AF29" i="33" s="1"/>
  <c r="AH31" i="34"/>
  <c r="AH30" i="33" s="1"/>
  <c r="K43" i="34"/>
  <c r="K42" i="33" s="1"/>
  <c r="K30" i="34"/>
  <c r="K29" i="33" s="1"/>
  <c r="AC44" i="34"/>
  <c r="AC43" i="33" s="1"/>
  <c r="AC31" i="34"/>
  <c r="AC30" i="33" s="1"/>
  <c r="N14" i="34"/>
  <c r="J43" i="34"/>
  <c r="J42" i="33" s="1"/>
  <c r="L44" i="34"/>
  <c r="L43" i="33" s="1"/>
  <c r="N45" i="34"/>
  <c r="N44" i="33" s="1"/>
  <c r="S43" i="34"/>
  <c r="S42" i="33" s="1"/>
  <c r="S30" i="34"/>
  <c r="S29" i="33" s="1"/>
  <c r="O45" i="34"/>
  <c r="O44" i="33" s="1"/>
  <c r="O32" i="34"/>
  <c r="O31" i="33" s="1"/>
  <c r="K2" i="33"/>
  <c r="S2" i="33"/>
  <c r="AA2" i="33"/>
  <c r="H51" i="34"/>
  <c r="H50" i="33" s="1"/>
  <c r="H38" i="34"/>
  <c r="H37" i="33" s="1"/>
  <c r="P51" i="34"/>
  <c r="P50" i="33" s="1"/>
  <c r="P38" i="34"/>
  <c r="P37" i="33" s="1"/>
  <c r="X51" i="34"/>
  <c r="X50" i="33" s="1"/>
  <c r="X38" i="34"/>
  <c r="X37" i="33" s="1"/>
  <c r="AF51" i="34"/>
  <c r="AF50" i="33" s="1"/>
  <c r="AF28" i="34"/>
  <c r="AF38" i="34"/>
  <c r="AF37" i="33" s="1"/>
  <c r="J52" i="34"/>
  <c r="J51" i="33" s="1"/>
  <c r="J39" i="34"/>
  <c r="J38" i="33" s="1"/>
  <c r="R52" i="34"/>
  <c r="R51" i="33" s="1"/>
  <c r="R39" i="34"/>
  <c r="R38" i="33" s="1"/>
  <c r="Z52" i="34"/>
  <c r="Z51" i="33" s="1"/>
  <c r="Z39" i="34"/>
  <c r="Z38" i="33" s="1"/>
  <c r="AH52" i="34"/>
  <c r="AH51" i="33" s="1"/>
  <c r="AH39" i="34"/>
  <c r="AH38" i="33" s="1"/>
  <c r="H30" i="34"/>
  <c r="H29" i="33" s="1"/>
  <c r="J31" i="34"/>
  <c r="J30" i="33" s="1"/>
  <c r="L32" i="34"/>
  <c r="L31" i="33" s="1"/>
  <c r="J14" i="34"/>
  <c r="R14" i="34"/>
  <c r="Z14" i="34"/>
  <c r="AH14" i="34"/>
  <c r="I30" i="34"/>
  <c r="I29" i="33" s="1"/>
  <c r="Q30" i="34"/>
  <c r="Q29" i="33" s="1"/>
  <c r="Y30" i="34"/>
  <c r="Y29" i="33" s="1"/>
  <c r="AG30" i="34"/>
  <c r="AG29" i="33" s="1"/>
  <c r="K31" i="34"/>
  <c r="K30" i="33" s="1"/>
  <c r="S31" i="34"/>
  <c r="S30" i="33" s="1"/>
  <c r="AA31" i="34"/>
  <c r="AA30" i="33" s="1"/>
  <c r="E32" i="34"/>
  <c r="E31" i="33" s="1"/>
  <c r="M32" i="34"/>
  <c r="M31" i="33" s="1"/>
  <c r="U32" i="34"/>
  <c r="U31" i="33" s="1"/>
  <c r="AC32" i="34"/>
  <c r="AC31" i="33" s="1"/>
  <c r="AE33" i="34"/>
  <c r="AE32" i="33" s="1"/>
  <c r="F38" i="34"/>
  <c r="F37" i="33" s="1"/>
  <c r="N38" i="34"/>
  <c r="N37" i="33" s="1"/>
  <c r="V38" i="34"/>
  <c r="V37" i="33" s="1"/>
  <c r="AD38" i="34"/>
  <c r="AD37" i="33" s="1"/>
  <c r="H39" i="34"/>
  <c r="H38" i="33" s="1"/>
  <c r="P39" i="34"/>
  <c r="P38" i="33" s="1"/>
  <c r="X39" i="34"/>
  <c r="X38" i="33" s="1"/>
  <c r="AF39" i="34"/>
  <c r="AF38" i="33" s="1"/>
  <c r="F43" i="34"/>
  <c r="F42" i="33" s="1"/>
  <c r="N43" i="34"/>
  <c r="N42" i="33" s="1"/>
  <c r="V43" i="34"/>
  <c r="V42" i="33" s="1"/>
  <c r="AD43" i="34"/>
  <c r="AD42" i="33" s="1"/>
  <c r="H44" i="34"/>
  <c r="H43" i="33" s="1"/>
  <c r="P44" i="34"/>
  <c r="P43" i="33" s="1"/>
  <c r="X44" i="34"/>
  <c r="X43" i="33" s="1"/>
  <c r="AF44" i="34"/>
  <c r="AF43" i="33" s="1"/>
  <c r="J45" i="34"/>
  <c r="J44" i="33" s="1"/>
  <c r="R45" i="34"/>
  <c r="R44" i="33" s="1"/>
  <c r="Z45" i="34"/>
  <c r="Z44" i="33" s="1"/>
  <c r="AH45" i="34"/>
  <c r="AH44" i="33" s="1"/>
  <c r="J54" i="34"/>
  <c r="J53" i="33" s="1"/>
  <c r="R54" i="34"/>
  <c r="R53" i="33" s="1"/>
  <c r="Z54" i="34"/>
  <c r="Z53" i="33" s="1"/>
  <c r="AH54" i="34"/>
  <c r="AH53" i="33" s="1"/>
  <c r="K14" i="34"/>
  <c r="S14" i="34"/>
  <c r="AA14" i="34"/>
  <c r="E28" i="34"/>
  <c r="M28" i="34"/>
  <c r="U28" i="34"/>
  <c r="AC28" i="34"/>
  <c r="AF33" i="34"/>
  <c r="AF32" i="33" s="1"/>
  <c r="G38" i="34"/>
  <c r="G37" i="33" s="1"/>
  <c r="O38" i="34"/>
  <c r="O37" i="33" s="1"/>
  <c r="W38" i="34"/>
  <c r="W37" i="33" s="1"/>
  <c r="AE38" i="34"/>
  <c r="AE37" i="33" s="1"/>
  <c r="I39" i="34"/>
  <c r="I38" i="33" s="1"/>
  <c r="Q39" i="34"/>
  <c r="Q38" i="33" s="1"/>
  <c r="Y39" i="34"/>
  <c r="Y38" i="33" s="1"/>
  <c r="AG39" i="34"/>
  <c r="AG38" i="33" s="1"/>
  <c r="E41" i="34"/>
  <c r="E40" i="33" s="1"/>
  <c r="M41" i="34"/>
  <c r="M40" i="33" s="1"/>
  <c r="U41" i="34"/>
  <c r="U40" i="33" s="1"/>
  <c r="AC41" i="34"/>
  <c r="AC40" i="33" s="1"/>
  <c r="G43" i="34"/>
  <c r="G42" i="33" s="1"/>
  <c r="O43" i="34"/>
  <c r="O42" i="33" s="1"/>
  <c r="W43" i="34"/>
  <c r="W42" i="33" s="1"/>
  <c r="AE43" i="34"/>
  <c r="AE42" i="33" s="1"/>
  <c r="I44" i="34"/>
  <c r="I43" i="33" s="1"/>
  <c r="Q44" i="34"/>
  <c r="Q43" i="33" s="1"/>
  <c r="Y44" i="34"/>
  <c r="Y43" i="33" s="1"/>
  <c r="AG44" i="34"/>
  <c r="AG43" i="33" s="1"/>
  <c r="K45" i="34"/>
  <c r="K44" i="33" s="1"/>
  <c r="S45" i="34"/>
  <c r="AA45" i="34"/>
  <c r="AA44" i="33" s="1"/>
  <c r="E14" i="34"/>
  <c r="M14" i="34"/>
  <c r="U14" i="34"/>
  <c r="AC14" i="34"/>
  <c r="L30" i="34"/>
  <c r="L29" i="33" s="1"/>
  <c r="T30" i="34"/>
  <c r="T29" i="33" s="1"/>
  <c r="AB30" i="34"/>
  <c r="AB29" i="33" s="1"/>
  <c r="F31" i="34"/>
  <c r="F30" i="33" s="1"/>
  <c r="N31" i="34"/>
  <c r="N30" i="33" s="1"/>
  <c r="V31" i="34"/>
  <c r="V30" i="33" s="1"/>
  <c r="AD31" i="34"/>
  <c r="AD30" i="33" s="1"/>
  <c r="H32" i="34"/>
  <c r="H31" i="33" s="1"/>
  <c r="P32" i="34"/>
  <c r="P31" i="33" s="1"/>
  <c r="X32" i="34"/>
  <c r="X31" i="33" s="1"/>
  <c r="AF32" i="34"/>
  <c r="AF31" i="33" s="1"/>
  <c r="AH33" i="34"/>
  <c r="AH32" i="33" s="1"/>
  <c r="H14" i="34"/>
  <c r="P14" i="34"/>
  <c r="X14" i="34"/>
  <c r="AF14" i="34"/>
  <c r="AC33" i="34"/>
  <c r="AC32" i="33" s="1"/>
  <c r="I6" i="25"/>
  <c r="K2" i="26"/>
  <c r="L33" i="24"/>
  <c r="Q6" i="25"/>
  <c r="T33" i="24"/>
  <c r="S2" i="26"/>
  <c r="Y6" i="25"/>
  <c r="AA2" i="26"/>
  <c r="AB33" i="24"/>
  <c r="AG6" i="25"/>
  <c r="AJ33" i="24"/>
  <c r="AI2" i="26"/>
  <c r="J6" i="25"/>
  <c r="L2" i="26"/>
  <c r="M33" i="24"/>
  <c r="Z6" i="25"/>
  <c r="AB2" i="26"/>
  <c r="AC33" i="24"/>
  <c r="P7" i="25"/>
  <c r="F2" i="26"/>
  <c r="G33" i="24"/>
  <c r="D6" i="25"/>
  <c r="N2" i="26"/>
  <c r="L6" i="25"/>
  <c r="O33" i="24"/>
  <c r="V2" i="26"/>
  <c r="W33" i="24"/>
  <c r="T6" i="25"/>
  <c r="AD2" i="26"/>
  <c r="AB6" i="25"/>
  <c r="AE33" i="24"/>
  <c r="K33" i="24"/>
  <c r="H7" i="25"/>
  <c r="AF7" i="25"/>
  <c r="J4" i="26"/>
  <c r="R4" i="26"/>
  <c r="Z4" i="26"/>
  <c r="AH4" i="26"/>
  <c r="AG7" i="25"/>
  <c r="X7" i="25"/>
  <c r="AA33" i="24"/>
  <c r="T4" i="26"/>
  <c r="O7" i="25"/>
  <c r="AC6" i="25"/>
  <c r="P6" i="25"/>
  <c r="R2" i="26"/>
  <c r="AF6" i="25"/>
  <c r="AH2" i="26"/>
  <c r="R3" i="26"/>
  <c r="K7" i="25"/>
  <c r="T3" i="26"/>
  <c r="E2" i="26"/>
  <c r="AE7" i="25"/>
  <c r="M6" i="25"/>
  <c r="S3" i="26"/>
  <c r="AI3" i="26"/>
  <c r="S4" i="26"/>
  <c r="AI4" i="26"/>
  <c r="Z7" i="25"/>
  <c r="K6" i="25"/>
  <c r="AA6" i="25"/>
  <c r="T2" i="26"/>
  <c r="H47" i="34"/>
  <c r="H46" i="33" s="1"/>
  <c r="H19" i="33"/>
  <c r="H34" i="34"/>
  <c r="H33" i="33" s="1"/>
  <c r="P47" i="34"/>
  <c r="P46" i="33" s="1"/>
  <c r="P19" i="33"/>
  <c r="P34" i="34"/>
  <c r="P33" i="33" s="1"/>
  <c r="P28" i="34"/>
  <c r="X47" i="34"/>
  <c r="X46" i="33" s="1"/>
  <c r="X19" i="33"/>
  <c r="X34" i="34"/>
  <c r="X33" i="33" s="1"/>
  <c r="AF47" i="34"/>
  <c r="AF46" i="33" s="1"/>
  <c r="AF19" i="33"/>
  <c r="AF34" i="34"/>
  <c r="AF33" i="33" s="1"/>
  <c r="J48" i="34"/>
  <c r="J47" i="33" s="1"/>
  <c r="J20" i="33"/>
  <c r="J35" i="34"/>
  <c r="J34" i="33" s="1"/>
  <c r="R48" i="34"/>
  <c r="R47" i="33" s="1"/>
  <c r="R20" i="33"/>
  <c r="R35" i="34"/>
  <c r="R34" i="33" s="1"/>
  <c r="Z48" i="34"/>
  <c r="Z47" i="33" s="1"/>
  <c r="Z20" i="33"/>
  <c r="Z35" i="34"/>
  <c r="Z34" i="33" s="1"/>
  <c r="AH48" i="34"/>
  <c r="AH47" i="33" s="1"/>
  <c r="AH20" i="33"/>
  <c r="AH35" i="34"/>
  <c r="AH34" i="33" s="1"/>
  <c r="L49" i="34"/>
  <c r="L48" i="33" s="1"/>
  <c r="L21" i="33"/>
  <c r="L36" i="34"/>
  <c r="L35" i="33" s="1"/>
  <c r="T49" i="34"/>
  <c r="T48" i="33" s="1"/>
  <c r="T21" i="33"/>
  <c r="T36" i="34"/>
  <c r="T35" i="33" s="1"/>
  <c r="AB49" i="34"/>
  <c r="AB48" i="33" s="1"/>
  <c r="AB21" i="33"/>
  <c r="AB36" i="34"/>
  <c r="AB35" i="33" s="1"/>
  <c r="F22" i="33"/>
  <c r="F50" i="34"/>
  <c r="F49" i="33" s="1"/>
  <c r="F37" i="34"/>
  <c r="F36" i="33" s="1"/>
  <c r="N22" i="33"/>
  <c r="N50" i="34"/>
  <c r="N49" i="33" s="1"/>
  <c r="N37" i="34"/>
  <c r="N36" i="33" s="1"/>
  <c r="V22" i="33"/>
  <c r="V50" i="34"/>
  <c r="V49" i="33" s="1"/>
  <c r="V37" i="34"/>
  <c r="V36" i="33" s="1"/>
  <c r="AD22" i="33"/>
  <c r="AD50" i="34"/>
  <c r="AD49" i="33" s="1"/>
  <c r="AD28" i="34"/>
  <c r="AD37" i="34"/>
  <c r="AD36" i="33" s="1"/>
  <c r="X28" i="34"/>
  <c r="U2" i="26"/>
  <c r="P33" i="24"/>
  <c r="X33" i="24"/>
  <c r="AF33" i="24"/>
  <c r="H6" i="25"/>
  <c r="J2" i="26"/>
  <c r="X6" i="25"/>
  <c r="Z2" i="26"/>
  <c r="J3" i="26"/>
  <c r="Z3" i="26"/>
  <c r="R7" i="25"/>
  <c r="S33" i="24"/>
  <c r="AI33" i="24"/>
  <c r="H2" i="26"/>
  <c r="F6" i="25"/>
  <c r="I33" i="24"/>
  <c r="P2" i="26"/>
  <c r="N6" i="25"/>
  <c r="Q33" i="24"/>
  <c r="AF2" i="26"/>
  <c r="AD6" i="25"/>
  <c r="AG33" i="24"/>
  <c r="Q3" i="26"/>
  <c r="AG3" i="26"/>
  <c r="AA3" i="26"/>
  <c r="S7" i="25"/>
  <c r="C6" i="25"/>
  <c r="S6" i="25"/>
  <c r="W7" i="25"/>
  <c r="H33" i="24"/>
  <c r="X2" i="26"/>
  <c r="V6" i="25"/>
  <c r="Y33" i="24"/>
  <c r="I3" i="26"/>
  <c r="Y3" i="26"/>
  <c r="K3" i="26"/>
  <c r="J33" i="24"/>
  <c r="I2" i="26"/>
  <c r="R33" i="24"/>
  <c r="Q2" i="26"/>
  <c r="Z33" i="24"/>
  <c r="Y2" i="26"/>
  <c r="AH33" i="24"/>
  <c r="AG2" i="26"/>
  <c r="L4" i="26"/>
  <c r="AB4" i="26"/>
  <c r="U33" i="24"/>
  <c r="M2" i="26"/>
  <c r="AC2" i="26"/>
  <c r="G7" i="25"/>
  <c r="AD4" i="26"/>
  <c r="J7" i="25"/>
  <c r="E6" i="25"/>
  <c r="U6" i="25"/>
  <c r="O2" i="26"/>
  <c r="AE2" i="26"/>
  <c r="J28" i="34"/>
  <c r="R28" i="34"/>
  <c r="Z28" i="34"/>
  <c r="AH28" i="34"/>
  <c r="R34" i="34"/>
  <c r="R33" i="33" s="1"/>
  <c r="T35" i="34"/>
  <c r="T34" i="33" s="1"/>
  <c r="V36" i="34"/>
  <c r="V35" i="33" s="1"/>
  <c r="X37" i="34"/>
  <c r="X36" i="33" s="1"/>
  <c r="V28" i="34"/>
  <c r="J47" i="34"/>
  <c r="J46" i="33" s="1"/>
  <c r="L48" i="34"/>
  <c r="L47" i="33" s="1"/>
  <c r="N49" i="34"/>
  <c r="N48" i="33" s="1"/>
  <c r="P50" i="34"/>
  <c r="P49" i="33" s="1"/>
  <c r="F28" i="34"/>
  <c r="Z47" i="34"/>
  <c r="Z46" i="33" s="1"/>
  <c r="AB48" i="34"/>
  <c r="AB47" i="33" s="1"/>
  <c r="AD49" i="34"/>
  <c r="AD48" i="33" s="1"/>
  <c r="AF50" i="34"/>
  <c r="AF49" i="33" s="1"/>
  <c r="N28" i="34"/>
  <c r="AH47" i="34"/>
  <c r="AH46" i="33" s="1"/>
  <c r="F49" i="34"/>
  <c r="F48" i="33" s="1"/>
  <c r="H50" i="34"/>
  <c r="H49" i="33" s="1"/>
  <c r="G28" i="34"/>
  <c r="O28" i="34"/>
  <c r="W28" i="34"/>
  <c r="AE28" i="34"/>
  <c r="I34" i="34"/>
  <c r="I33" i="33" s="1"/>
  <c r="Q34" i="34"/>
  <c r="Q33" i="33" s="1"/>
  <c r="Y34" i="34"/>
  <c r="Y33" i="33" s="1"/>
  <c r="AG34" i="34"/>
  <c r="AG33" i="33" s="1"/>
  <c r="K35" i="34"/>
  <c r="K34" i="33" s="1"/>
  <c r="S35" i="34"/>
  <c r="S34" i="33" s="1"/>
  <c r="AA35" i="34"/>
  <c r="AA34" i="33" s="1"/>
  <c r="E36" i="34"/>
  <c r="E35" i="33" s="1"/>
  <c r="M36" i="34"/>
  <c r="M35" i="33" s="1"/>
  <c r="U36" i="34"/>
  <c r="U35" i="33" s="1"/>
  <c r="AC36" i="34"/>
  <c r="AC35" i="33" s="1"/>
  <c r="G37" i="34"/>
  <c r="G36" i="33" s="1"/>
  <c r="O37" i="34"/>
  <c r="O36" i="33" s="1"/>
  <c r="W37" i="34"/>
  <c r="W36" i="33" s="1"/>
  <c r="AE37" i="34"/>
  <c r="AE36" i="33" s="1"/>
  <c r="K47" i="34"/>
  <c r="K46" i="33" s="1"/>
  <c r="S47" i="34"/>
  <c r="S46" i="33" s="1"/>
  <c r="AA47" i="34"/>
  <c r="AA46" i="33" s="1"/>
  <c r="E48" i="34"/>
  <c r="E47" i="33" s="1"/>
  <c r="M48" i="34"/>
  <c r="M47" i="33" s="1"/>
  <c r="U48" i="34"/>
  <c r="U47" i="33" s="1"/>
  <c r="AC48" i="34"/>
  <c r="AC47" i="33" s="1"/>
  <c r="G49" i="34"/>
  <c r="G48" i="33" s="1"/>
  <c r="O49" i="34"/>
  <c r="O48" i="33" s="1"/>
  <c r="W49" i="34"/>
  <c r="W48" i="33" s="1"/>
  <c r="AE49" i="34"/>
  <c r="AE48" i="33" s="1"/>
  <c r="I50" i="34"/>
  <c r="I49" i="33" s="1"/>
  <c r="Q50" i="34"/>
  <c r="Q49" i="33" s="1"/>
  <c r="Y50" i="34"/>
  <c r="Y49" i="33" s="1"/>
  <c r="AG50" i="34"/>
  <c r="AG49" i="33" s="1"/>
  <c r="I28" i="34"/>
  <c r="Q28" i="34"/>
  <c r="Y28" i="34"/>
  <c r="AG28" i="34"/>
  <c r="K34" i="34"/>
  <c r="K33" i="33" s="1"/>
  <c r="S34" i="34"/>
  <c r="S33" i="33" s="1"/>
  <c r="AA34" i="34"/>
  <c r="AA33" i="33" s="1"/>
  <c r="E47" i="34"/>
  <c r="E46" i="33" s="1"/>
  <c r="M47" i="34"/>
  <c r="M46" i="33" s="1"/>
  <c r="U47" i="34"/>
  <c r="U46" i="33" s="1"/>
  <c r="AC47" i="34"/>
  <c r="AC46" i="33" s="1"/>
  <c r="G48" i="34"/>
  <c r="G47" i="33" s="1"/>
  <c r="O48" i="34"/>
  <c r="O47" i="33" s="1"/>
  <c r="W48" i="34"/>
  <c r="W47" i="33" s="1"/>
  <c r="AE48" i="34"/>
  <c r="AE47" i="33" s="1"/>
  <c r="I49" i="34"/>
  <c r="I48" i="33" s="1"/>
  <c r="Q49" i="34"/>
  <c r="Q48" i="33" s="1"/>
  <c r="Y49" i="34"/>
  <c r="Y48" i="33" s="1"/>
  <c r="AG49" i="34"/>
  <c r="AG48" i="33" s="1"/>
  <c r="K50" i="34"/>
  <c r="K49" i="33" s="1"/>
  <c r="S50" i="34"/>
  <c r="S49" i="33" s="1"/>
  <c r="AA50" i="34"/>
  <c r="AA49" i="33" s="1"/>
  <c r="L34" i="34"/>
  <c r="L33" i="33" s="1"/>
  <c r="T34" i="34"/>
  <c r="T33" i="33" s="1"/>
  <c r="AB34" i="34"/>
  <c r="AB33" i="33" s="1"/>
  <c r="F47" i="34"/>
  <c r="F46" i="33" s="1"/>
  <c r="N47" i="34"/>
  <c r="N46" i="33" s="1"/>
  <c r="V47" i="34"/>
  <c r="V46" i="33" s="1"/>
  <c r="AD47" i="34"/>
  <c r="AD46" i="33" s="1"/>
  <c r="H48" i="34"/>
  <c r="H47" i="33" s="1"/>
  <c r="P48" i="34"/>
  <c r="P47" i="33" s="1"/>
  <c r="X48" i="34"/>
  <c r="X47" i="33" s="1"/>
  <c r="AF48" i="34"/>
  <c r="AF47" i="33" s="1"/>
  <c r="J49" i="34"/>
  <c r="J48" i="33" s="1"/>
  <c r="R49" i="34"/>
  <c r="R48" i="33" s="1"/>
  <c r="Z49" i="34"/>
  <c r="Z48" i="33" s="1"/>
  <c r="AH49" i="34"/>
  <c r="AH48" i="33" s="1"/>
  <c r="L50" i="34"/>
  <c r="L49" i="33" s="1"/>
  <c r="T50" i="34"/>
  <c r="T49" i="33" s="1"/>
  <c r="AB50" i="34"/>
  <c r="AB49" i="33" s="1"/>
  <c r="E34" i="34"/>
  <c r="E33" i="33" s="1"/>
  <c r="M34" i="34"/>
  <c r="M33" i="33" s="1"/>
  <c r="U34" i="34"/>
  <c r="U33" i="33" s="1"/>
  <c r="AC34" i="34"/>
  <c r="AC33" i="33" s="1"/>
  <c r="G47" i="34"/>
  <c r="G46" i="33" s="1"/>
  <c r="O47" i="34"/>
  <c r="O46" i="33" s="1"/>
  <c r="W47" i="34"/>
  <c r="W46" i="33" s="1"/>
  <c r="AE47" i="34"/>
  <c r="AE46" i="33" s="1"/>
  <c r="I48" i="34"/>
  <c r="I47" i="33" s="1"/>
  <c r="Q48" i="34"/>
  <c r="Q47" i="33" s="1"/>
  <c r="Y48" i="34"/>
  <c r="Y47" i="33" s="1"/>
  <c r="AG48" i="34"/>
  <c r="AG47" i="33" s="1"/>
  <c r="K49" i="34"/>
  <c r="K48" i="33" s="1"/>
  <c r="S49" i="34"/>
  <c r="S48" i="33" s="1"/>
  <c r="AA49" i="34"/>
  <c r="AA48" i="33" s="1"/>
  <c r="E50" i="34"/>
  <c r="E49" i="33" s="1"/>
  <c r="M50" i="34"/>
  <c r="M49" i="33" s="1"/>
  <c r="U50" i="34"/>
  <c r="U49" i="33" s="1"/>
  <c r="AC50" i="34"/>
  <c r="AC49" i="33" s="1"/>
  <c r="F13" i="28" l="1"/>
  <c r="G13" i="28" s="1"/>
  <c r="F9" i="28"/>
  <c r="G9" i="28" s="1"/>
  <c r="F12" i="28"/>
  <c r="G12" i="28" s="1"/>
  <c r="F16" i="28"/>
  <c r="G16" i="28" s="1"/>
  <c r="F18" i="28"/>
  <c r="G18" i="28" s="1"/>
  <c r="F24" i="28"/>
  <c r="G24" i="28" s="1"/>
  <c r="F20" i="28"/>
  <c r="G20" i="28" s="1"/>
  <c r="F10" i="28"/>
  <c r="G10" i="28" s="1"/>
  <c r="F32" i="28"/>
  <c r="G32" i="28" s="1"/>
  <c r="F30" i="28"/>
  <c r="G30" i="28" s="1"/>
  <c r="F26" i="28"/>
  <c r="G26" i="28" s="1"/>
  <c r="F28" i="28"/>
  <c r="G28" i="28" s="1"/>
  <c r="F17" i="28"/>
  <c r="G17" i="28" s="1"/>
  <c r="F25" i="28"/>
  <c r="G25" i="28" s="1"/>
  <c r="F22" i="28"/>
  <c r="G22" i="28" s="1"/>
  <c r="F14" i="28"/>
  <c r="G14" i="28" s="1"/>
  <c r="S44" i="33"/>
</calcChain>
</file>

<file path=xl/sharedStrings.xml><?xml version="1.0" encoding="utf-8"?>
<sst xmlns="http://schemas.openxmlformats.org/spreadsheetml/2006/main" count="1139" uniqueCount="238">
  <si>
    <t xml:space="preserve"> </t>
  </si>
  <si>
    <t>MSW</t>
  </si>
  <si>
    <t>Year</t>
  </si>
  <si>
    <t>Pop</t>
  </si>
  <si>
    <t>Prod Rate</t>
  </si>
  <si>
    <t>to SWDS</t>
  </si>
  <si>
    <t>Organic</t>
  </si>
  <si>
    <t>Paper</t>
  </si>
  <si>
    <t>Textiles</t>
  </si>
  <si>
    <t>Other</t>
  </si>
  <si>
    <t>kg/cap/day</t>
  </si>
  <si>
    <t>tonnes</t>
  </si>
  <si>
    <t>%</t>
  </si>
  <si>
    <t>Food</t>
  </si>
  <si>
    <t>Garden</t>
  </si>
  <si>
    <t>Wood</t>
  </si>
  <si>
    <t>Nappies</t>
  </si>
  <si>
    <t>Managed</t>
  </si>
  <si>
    <t>NO</t>
  </si>
  <si>
    <t xml:space="preserve">Sewage </t>
  </si>
  <si>
    <t>Sludge</t>
  </si>
  <si>
    <t>check</t>
  </si>
  <si>
    <t>A</t>
  </si>
  <si>
    <t>B</t>
  </si>
  <si>
    <t>C</t>
  </si>
  <si>
    <t>D</t>
  </si>
  <si>
    <t>E</t>
  </si>
  <si>
    <t>= A * B * C * D * E * 44/12</t>
  </si>
  <si>
    <t>NA</t>
  </si>
  <si>
    <t>Equation 5.1, 2006 IPCC Guidelines:</t>
  </si>
  <si>
    <t>Un-managed, shallow</t>
  </si>
  <si>
    <t>Un-managed, deep</t>
  </si>
  <si>
    <t>Weighted average MCF for MSW</t>
  </si>
  <si>
    <t xml:space="preserve"> Waste disposals (by mass) in per cent</t>
  </si>
  <si>
    <t>1956-1963</t>
  </si>
  <si>
    <t>kt</t>
  </si>
  <si>
    <r>
      <t>Nappies</t>
    </r>
    <r>
      <rPr>
        <b/>
        <i/>
        <vertAlign val="superscript"/>
        <sz val="11"/>
        <rFont val="Calibri"/>
        <family val="2"/>
        <scheme val="minor"/>
      </rPr>
      <t>a</t>
    </r>
  </si>
  <si>
    <r>
      <t xml:space="preserve">i, </t>
    </r>
    <r>
      <rPr>
        <sz val="11"/>
        <color theme="1"/>
        <rFont val="Calibri"/>
        <family val="2"/>
        <scheme val="minor"/>
      </rPr>
      <t>type of waste incinerated (CW: Clinical Waste)</t>
    </r>
  </si>
  <si>
    <r>
      <t>Quantity of Clinical Waste (SW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</si>
  <si>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Dry Matter content of Clinical Waste (dm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</si>
  <si>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Fraction of Carbon in the dry matter as % (CF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</si>
  <si>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Fraction of fossil carbon in total carbon as % (FCF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</si>
  <si>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Oxidation Factor (OF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</si>
  <si>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Emissions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(Fossil)</t>
    </r>
  </si>
  <si>
    <r>
      <t>kt CO</t>
    </r>
    <r>
      <rPr>
        <b/>
        <vertAlign val="subscript"/>
        <sz val="11"/>
        <rFont val="Calibri"/>
        <family val="2"/>
        <scheme val="minor"/>
      </rPr>
      <t>2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</si>
  <si>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emissions = </t>
    </r>
  </si>
  <si>
    <r>
      <t>Quantity of Fossil Liquid Waste (SW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</si>
  <si>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Dry Matter content of Fossil Liquid Waste (dm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</si>
  <si>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Fraction of Carbon in the dry matter as % (CF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</si>
  <si>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Fraction of fossil carbon in total carbon as % (FCF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</si>
  <si>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Oxidation Factor (OF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</si>
  <si>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Emissions CO</t>
    </r>
    <r>
      <rPr>
        <b/>
        <vertAlign val="subscript"/>
        <sz val="11"/>
        <rFont val="Calibri"/>
        <family val="2"/>
        <scheme val="minor"/>
      </rPr>
      <t>2</t>
    </r>
  </si>
  <si>
    <t>Table 3.5.D Parameters, EFs for Solvent (Liquid/Vapour destruction) Waste Incineration</t>
  </si>
  <si>
    <t>Table 7.1 Level 3 Source Category and Gas Coverage for Waste</t>
  </si>
  <si>
    <t xml:space="preserve">5. Waste </t>
  </si>
  <si>
    <r>
      <t>CO</t>
    </r>
    <r>
      <rPr>
        <b/>
        <vertAlign val="subscript"/>
        <sz val="11"/>
        <rFont val="Calibri"/>
        <family val="2"/>
        <scheme val="minor"/>
      </rPr>
      <t>2</t>
    </r>
  </si>
  <si>
    <r>
      <t>CH</t>
    </r>
    <r>
      <rPr>
        <b/>
        <vertAlign val="subscript"/>
        <sz val="11"/>
        <rFont val="Calibri"/>
        <family val="2"/>
        <scheme val="minor"/>
      </rPr>
      <t>4</t>
    </r>
  </si>
  <si>
    <r>
      <t>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</si>
  <si>
    <t xml:space="preserve"> A.  Solid Waste Disposal*</t>
  </si>
  <si>
    <t xml:space="preserve">  1.  Managed Waste Disposal Sites</t>
  </si>
  <si>
    <t>NA,T2</t>
  </si>
  <si>
    <t xml:space="preserve">  2.  Unmanaged Waste Disposal Sites</t>
  </si>
  <si>
    <t xml:space="preserve"> B.  Biological Treatment of Solid Waste</t>
  </si>
  <si>
    <t xml:space="preserve">  1.  Composting</t>
  </si>
  <si>
    <t>NA,T1</t>
  </si>
  <si>
    <t xml:space="preserve">  2.  Anaerobic Digestion at Biogas Facilities </t>
  </si>
  <si>
    <t xml:space="preserve"> C.  Incineration and Open Burning of Waste</t>
  </si>
  <si>
    <t xml:space="preserve">   1. Waste Incineration</t>
  </si>
  <si>
    <t>T1</t>
  </si>
  <si>
    <t xml:space="preserve">   2. Open Burning of Waste</t>
  </si>
  <si>
    <t xml:space="preserve"> D.  Wastewater Treatment and Discharge</t>
  </si>
  <si>
    <t xml:space="preserve">  1. Domestic Wastewater</t>
  </si>
  <si>
    <t>T1,T2</t>
  </si>
  <si>
    <t xml:space="preserve">  2. Industrial Wastewater</t>
  </si>
  <si>
    <t>E.  Other</t>
  </si>
  <si>
    <t>Gas</t>
  </si>
  <si>
    <t>Unit</t>
  </si>
  <si>
    <t>5.A.1</t>
  </si>
  <si>
    <t>Managed Waste Disposal Sites</t>
  </si>
  <si>
    <t>5.A.2</t>
  </si>
  <si>
    <t>Unmanaged Waste Disposal Sites</t>
  </si>
  <si>
    <t>IE</t>
  </si>
  <si>
    <t>5.B.1</t>
  </si>
  <si>
    <t>Composting</t>
  </si>
  <si>
    <t>5.C.1</t>
  </si>
  <si>
    <t>Waste incineration</t>
  </si>
  <si>
    <t>5.C.2</t>
  </si>
  <si>
    <t>Open burning of waste</t>
  </si>
  <si>
    <t xml:space="preserve">5.D.1 </t>
  </si>
  <si>
    <t>Domestic wastewater</t>
  </si>
  <si>
    <t>5.D.1</t>
  </si>
  <si>
    <t xml:space="preserve">Table 7.2 Emissions from waste </t>
  </si>
  <si>
    <t>IPCC</t>
  </si>
  <si>
    <t>Category</t>
  </si>
  <si>
    <r>
      <t>CH</t>
    </r>
    <r>
      <rPr>
        <vertAlign val="subscript"/>
        <sz val="11"/>
        <rFont val="Calibri"/>
        <family val="2"/>
        <scheme val="minor"/>
      </rPr>
      <t>4</t>
    </r>
  </si>
  <si>
    <r>
      <t>kt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eq</t>
    </r>
  </si>
  <si>
    <r>
      <t>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</si>
  <si>
    <r>
      <t>CO</t>
    </r>
    <r>
      <rPr>
        <vertAlign val="subscript"/>
        <sz val="11"/>
        <rFont val="Calibri"/>
        <family val="2"/>
        <scheme val="minor"/>
      </rPr>
      <t>2</t>
    </r>
  </si>
  <si>
    <t>Total Waste</t>
  </si>
  <si>
    <r>
      <t>kt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eq</t>
    </r>
  </si>
  <si>
    <t>Human Sewage</t>
  </si>
  <si>
    <r>
      <t>CH</t>
    </r>
    <r>
      <rPr>
        <sz val="11"/>
        <rFont val="Calibri"/>
        <family val="2"/>
      </rPr>
      <t>₄</t>
    </r>
  </si>
  <si>
    <r>
      <t>N</t>
    </r>
    <r>
      <rPr>
        <sz val="11"/>
        <rFont val="Calibri"/>
        <family val="2"/>
      </rPr>
      <t>₂</t>
    </r>
    <r>
      <rPr>
        <sz val="11"/>
        <rFont val="Calibri"/>
        <family val="2"/>
        <scheme val="minor"/>
      </rPr>
      <t>O</t>
    </r>
  </si>
  <si>
    <t>CO₂</t>
  </si>
  <si>
    <t>CH₄ Flaring</t>
  </si>
  <si>
    <t>CH₄ Utilisation</t>
  </si>
  <si>
    <t xml:space="preserve">CH₄ Emissions </t>
  </si>
  <si>
    <t>Methane Generation (tonnes)</t>
  </si>
  <si>
    <t>Methane Flaring (tonnes)</t>
  </si>
  <si>
    <t>Methane Utilisation (tonnes)</t>
  </si>
  <si>
    <t>Methane Recovery (tonnes)</t>
  </si>
  <si>
    <t>Percent Methane Recovery (%)</t>
  </si>
  <si>
    <t>Methane Emissions (tonnes)</t>
  </si>
  <si>
    <r>
      <t>Methane Emissions (kt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eq)</t>
    </r>
  </si>
  <si>
    <t>Table 7.4 Information related to Managed Waste Disposal (5.A.1)</t>
  </si>
  <si>
    <t>IPCC category</t>
  </si>
  <si>
    <t>Category Description</t>
  </si>
  <si>
    <t>Method used</t>
  </si>
  <si>
    <r>
      <t>CH</t>
    </r>
    <r>
      <rPr>
        <b/>
        <vertAlign val="subscript"/>
        <sz val="11"/>
        <rFont val="Calibri"/>
        <family val="2"/>
        <scheme val="minor"/>
      </rPr>
      <t>4</t>
    </r>
    <r>
      <rPr>
        <b/>
        <sz val="11"/>
        <rFont val="Calibri"/>
        <family val="2"/>
        <scheme val="minor"/>
      </rPr>
      <t xml:space="preserve"> Emission Factor</t>
    </r>
  </si>
  <si>
    <t>Emission Factor Reference</t>
  </si>
  <si>
    <t xml:space="preserve">5.A.1 </t>
  </si>
  <si>
    <t>Managed Waste Disposal</t>
  </si>
  <si>
    <t>First Order Decay (FOD) model</t>
  </si>
  <si>
    <t>2006 IPCC Guidelines</t>
  </si>
  <si>
    <t>Table 7.5 Information related to Unmanaged Waste Disposal Sites (5.A.2)</t>
  </si>
  <si>
    <t>Unmanaged Waste Disposal</t>
  </si>
  <si>
    <r>
      <t>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 Emission Factor</t>
    </r>
  </si>
  <si>
    <t>2006 IPCC Guidelines Table 4.1</t>
  </si>
  <si>
    <t>Table 7.7 Information related to Waste Incineration (5.C.1)</t>
  </si>
  <si>
    <t>Emission Factors</t>
  </si>
  <si>
    <t>Clinical Waste</t>
  </si>
  <si>
    <r>
      <t>CH</t>
    </r>
    <r>
      <rPr>
        <vertAlign val="subscript"/>
        <sz val="11"/>
        <rFont val="Calibri"/>
        <family val="2"/>
      </rPr>
      <t>4</t>
    </r>
  </si>
  <si>
    <t>60 kg/kt waste (wet)</t>
  </si>
  <si>
    <t>2006 IPCC Guidelines Table 5.3</t>
  </si>
  <si>
    <t>100% oxidation factor</t>
  </si>
  <si>
    <t>2006 IPCC Guidelines Table 5.2</t>
  </si>
  <si>
    <r>
      <t>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</si>
  <si>
    <t>20 g/t waste (wet)</t>
  </si>
  <si>
    <t>2006 IPCC Guidelines Table 5.4</t>
  </si>
  <si>
    <r>
      <t>CO</t>
    </r>
    <r>
      <rPr>
        <vertAlign val="subscript"/>
        <sz val="11"/>
        <rFont val="Calibri"/>
        <family val="2"/>
      </rPr>
      <t>2</t>
    </r>
  </si>
  <si>
    <t>40% fossil carbon (as % of total carbon)</t>
  </si>
  <si>
    <t>60% C content of waste (dry)</t>
  </si>
  <si>
    <t>Solvent (liquid/ vapour) waste</t>
  </si>
  <si>
    <t>0.56 g/t (wet)</t>
  </si>
  <si>
    <t>2006 IPCC Guidelines section 5.4.2</t>
  </si>
  <si>
    <t>100 g/t waste (wet)</t>
  </si>
  <si>
    <t>2006 IPCC Guidelines Table 5.46</t>
  </si>
  <si>
    <t xml:space="preserve">100% fossil carbon (as % of total carbon)                                                    </t>
  </si>
  <si>
    <t>80% C content of waste</t>
  </si>
  <si>
    <t>Table 7.8 Information related to Open Burning of Waste (5.C.2)</t>
  </si>
  <si>
    <t>Material</t>
  </si>
  <si>
    <t>6.5 kg/t waste (wet)</t>
  </si>
  <si>
    <t>58% oxidation factor</t>
  </si>
  <si>
    <t xml:space="preserve">150 g/t waste (dry)   </t>
  </si>
  <si>
    <t>2006 IPCC Guidelines Table 5.64</t>
  </si>
  <si>
    <t>Plastics</t>
  </si>
  <si>
    <t>100% fossil carbon (as % of total carbon)</t>
  </si>
  <si>
    <t>2006 IPCC Guidelines Table 2.4</t>
  </si>
  <si>
    <t>75% C content of Waste</t>
  </si>
  <si>
    <t>20% fossil carbon (as % of total carbon)</t>
  </si>
  <si>
    <t>50% C Content of Waste</t>
  </si>
  <si>
    <t>Table 7.9 Information related to Domestic Wastewater (5.D.1)</t>
  </si>
  <si>
    <t>Emission Factor</t>
  </si>
  <si>
    <t>Septic tank</t>
  </si>
  <si>
    <t>CH₄</t>
  </si>
  <si>
    <t>2006 IPCC Guidelines Table 6.2, Modified for Ireland’s cold climate</t>
  </si>
  <si>
    <t>Urban wastewater treatment plant (without biogas facility)</t>
  </si>
  <si>
    <t>2006 IPCC Guidelines Table 6.2, Monaghan et al. 2009</t>
  </si>
  <si>
    <t>Sewage</t>
  </si>
  <si>
    <t>N₂O</t>
  </si>
  <si>
    <t>2006 IPCC Guidelines Table 6.11</t>
  </si>
  <si>
    <t>Non-consumed protein</t>
  </si>
  <si>
    <t>Industrial co-discharge</t>
  </si>
  <si>
    <t>(million)</t>
  </si>
  <si>
    <t>(g/day)</t>
  </si>
  <si>
    <t>(IPCC default)</t>
  </si>
  <si>
    <t>(kt)</t>
  </si>
  <si>
    <t>F</t>
  </si>
  <si>
    <t>G</t>
  </si>
  <si>
    <t>Units</t>
  </si>
  <si>
    <r>
      <t>kt CO</t>
    </r>
    <r>
      <rPr>
        <sz val="11"/>
        <color indexed="8"/>
        <rFont val="Calibri"/>
        <family val="2"/>
      </rPr>
      <t>₂e</t>
    </r>
  </si>
  <si>
    <t>kt CO₂e</t>
  </si>
  <si>
    <t>Treatment of solid waste- composting</t>
  </si>
  <si>
    <t>Waste Incineration-Biogenic</t>
  </si>
  <si>
    <t>Waste Incineration-Fossil</t>
  </si>
  <si>
    <t>Open Burning of Waste-Biogenic</t>
  </si>
  <si>
    <t>Open Burning of Waste-Fossil</t>
  </si>
  <si>
    <t>Domestic Wastewater</t>
  </si>
  <si>
    <t>5.D.2</t>
  </si>
  <si>
    <t>Industrial Wastewater</t>
  </si>
  <si>
    <t>Absolute change</t>
  </si>
  <si>
    <t>Relative change</t>
  </si>
  <si>
    <r>
      <t>Effluent EF         kg N</t>
    </r>
    <r>
      <rPr>
        <b/>
        <sz val="11"/>
        <rFont val="Calibri"/>
        <family val="2"/>
      </rPr>
      <t>₂</t>
    </r>
    <r>
      <rPr>
        <b/>
        <sz val="11"/>
        <rFont val="Calibri"/>
        <family val="2"/>
        <scheme val="minor"/>
      </rPr>
      <t>O-N/kg-N</t>
    </r>
  </si>
  <si>
    <r>
      <t>N</t>
    </r>
    <r>
      <rPr>
        <b/>
        <sz val="11"/>
        <rFont val="Calibri"/>
        <family val="2"/>
      </rPr>
      <t>₂</t>
    </r>
    <r>
      <rPr>
        <b/>
        <sz val="11"/>
        <rFont val="Calibri"/>
        <family val="2"/>
        <scheme val="minor"/>
      </rPr>
      <t>O *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</si>
  <si>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Nappies are assumed to be included in the textiles proportion during the period 1990-1995 inclusive.</t>
    </r>
  </si>
  <si>
    <t>2021 Submission</t>
  </si>
  <si>
    <t>5.B.2</t>
  </si>
  <si>
    <t>Anaerobic digestion at biogas facilities</t>
  </si>
  <si>
    <t>Table 7.6 Information related to Biological Treatment of Solid Waste (5.B)</t>
  </si>
  <si>
    <t>Tonnes</t>
  </si>
  <si>
    <t>Imported</t>
  </si>
  <si>
    <t>Exported</t>
  </si>
  <si>
    <t>Quantity accepted for Composting at facilities in Ireland</t>
  </si>
  <si>
    <t>Total Composted</t>
  </si>
  <si>
    <t>kt (dm)</t>
  </si>
  <si>
    <t>Total Composted (60% moisture content)</t>
  </si>
  <si>
    <t>5.B.1 Composting</t>
  </si>
  <si>
    <t>5.B.2 Anaerobic digestion at biogas facilities</t>
  </si>
  <si>
    <t>Quantity accepted for anaerobic digestion at facilities in Ireland</t>
  </si>
  <si>
    <t>Total Digested</t>
  </si>
  <si>
    <t>Figure 7.1 Total Emissions from Waste by Sector, 1990-2020</t>
  </si>
  <si>
    <t>Figure 7.2 Total Emissions from Waste by Gas, 1990-2020</t>
  </si>
  <si>
    <r>
      <t>Total CH</t>
    </r>
    <r>
      <rPr>
        <b/>
        <sz val="11"/>
        <rFont val="Calibri"/>
        <family val="2"/>
      </rPr>
      <t>₄</t>
    </r>
    <r>
      <rPr>
        <b/>
        <sz val="11"/>
        <rFont val="Calibri"/>
        <family val="2"/>
        <scheme val="minor"/>
      </rPr>
      <t xml:space="preserve"> Produced </t>
    </r>
  </si>
  <si>
    <t>2022 Submission</t>
  </si>
  <si>
    <t>Table 3.5.A Time Series of Solid Waste Disposal and Composition 1990-2020</t>
  </si>
  <si>
    <t>Table 3.5.B Methane Correction Factor (MCF) 1990-2020</t>
  </si>
  <si>
    <t>1999-2020</t>
  </si>
  <si>
    <t>Table 3.5.C Parameters, EFs for Clinical Waste Incineration 1990-2020</t>
  </si>
  <si>
    <t>Table 3.5.E Activity data for Biological treatment of solid waste 1990-2020</t>
  </si>
  <si>
    <t>5.C.2 Open Burning of MSW</t>
  </si>
  <si>
    <t>Estimate of uncollected household waste</t>
  </si>
  <si>
    <t>% of household waste that is combustible</t>
  </si>
  <si>
    <t>Table 3.5.F. Activity data for Open Burning of waste 1990-2020</t>
  </si>
  <si>
    <t xml:space="preserve">kt </t>
  </si>
  <si>
    <t>Estimate of quantity of household waste burned*:</t>
  </si>
  <si>
    <t xml:space="preserve">*The quantity of waste burned is uncollected waste minus estimated waste disposed via shared bins and minus the estimated amount of waste buried </t>
  </si>
  <si>
    <t>*Key Category by level and trend in 2020 (including and excluding LULUCF)</t>
  </si>
  <si>
    <t>Total anaerobic digestion (60% moisture content)</t>
  </si>
  <si>
    <t>0.6 g N2O/kg</t>
  </si>
  <si>
    <t>2 g CH4/kg</t>
  </si>
  <si>
    <t>T2</t>
  </si>
  <si>
    <t>10 g CH4/kg</t>
  </si>
  <si>
    <t>0.05 kg CH₄/kg BOD</t>
  </si>
  <si>
    <t>0.018 kg CH₄/kg BOD</t>
  </si>
  <si>
    <t>3.2 g N₂O/person</t>
  </si>
  <si>
    <t>Days</t>
  </si>
  <si>
    <t>Per capita protein consumption</t>
  </si>
  <si>
    <t>N fraction in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</si>
</sst>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0.0%"/>
    <numFmt numFmtId="166" formatCode="_-* #,##0_-;\-* #,##0_-;_-* &quot;-&quot;??_-;_-@_-"/>
    <numFmt numFmtId="167" formatCode="_(* #,##0.0_);_(* \(#,##0.0\);_(* &quot;-&quot;??_);_(@_)"/>
    <numFmt numFmtId="168" formatCode="_-* #,##0.0000_-;\-* #,##0.0000_-;_-* &quot;-&quot;??_-;_-@_-"/>
    <numFmt numFmtId="169" formatCode="_(* #,##0_);_(* \(#,##0\);_(* &quot;-&quot;??_);_(@_)"/>
    <numFmt numFmtId="170" formatCode="_(* #,##0.000_);_(* \(#,##0.000\);_(* &quot;-&quot;??_);_(@_)"/>
    <numFmt numFmtId="171" formatCode="_-* #,##0.000_-;\-* #,##0.000_-;_-* &quot;-&quot;??_-;_-@_-"/>
    <numFmt numFmtId="172" formatCode="0.0"/>
    <numFmt numFmtId="173" formatCode="_-* #,##0.0_-;\-* #,##0.0_-;_-* &quot;-&quot;??_-;_-@_-"/>
    <numFmt numFmtId="174" formatCode="_-* #,##0.0_-;\-* #,##0.0_-;_-* &quot;-&quot;?_-;_-@_-"/>
    <numFmt numFmtId="175" formatCode="#,##0.0"/>
    <numFmt numFmtId="176" formatCode="#,##0.00;\-#,##0.00;&quot;-&quot;"/>
    <numFmt numFmtId="177" formatCode="0.0%;\-0.0%;&quot;-&quot;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5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vertAlign val="subscript"/>
      <sz val="1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0"/>
    <xf numFmtId="0" fontId="30" fillId="0" borderId="0"/>
  </cellStyleXfs>
  <cellXfs count="241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Font="1"/>
    <xf numFmtId="0" fontId="7" fillId="0" borderId="0" xfId="1" applyFont="1" applyFill="1"/>
    <xf numFmtId="0" fontId="5" fillId="0" borderId="0" xfId="0" applyFont="1" applyFill="1" applyAlignment="1">
      <alignment vertical="center"/>
    </xf>
    <xf numFmtId="0" fontId="4" fillId="0" borderId="0" xfId="1" applyFont="1" applyFill="1" applyBorder="1" applyAlignment="1"/>
    <xf numFmtId="2" fontId="7" fillId="0" borderId="0" xfId="1" applyNumberFormat="1" applyFont="1" applyFill="1" applyBorder="1" applyAlignment="1">
      <alignment horizontal="center"/>
    </xf>
    <xf numFmtId="1" fontId="7" fillId="0" borderId="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1" fontId="7" fillId="0" borderId="0" xfId="1" applyNumberFormat="1" applyFont="1" applyFill="1"/>
    <xf numFmtId="0" fontId="6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1" fontId="7" fillId="0" borderId="0" xfId="1" applyNumberFormat="1" applyFont="1" applyFill="1" applyAlignment="1">
      <alignment horizontal="center"/>
    </xf>
    <xf numFmtId="166" fontId="4" fillId="0" borderId="0" xfId="2" applyNumberFormat="1" applyFont="1" applyFill="1" applyBorder="1"/>
    <xf numFmtId="1" fontId="4" fillId="0" borderId="0" xfId="1" applyNumberFormat="1" applyFont="1" applyFill="1"/>
    <xf numFmtId="0" fontId="10" fillId="0" borderId="0" xfId="1" applyFont="1" applyFill="1"/>
    <xf numFmtId="1" fontId="10" fillId="0" borderId="0" xfId="1" applyNumberFormat="1" applyFont="1" applyFill="1"/>
    <xf numFmtId="0" fontId="11" fillId="0" borderId="0" xfId="1" applyFont="1" applyFill="1"/>
    <xf numFmtId="1" fontId="11" fillId="0" borderId="0" xfId="1" applyNumberFormat="1" applyFont="1" applyFill="1"/>
    <xf numFmtId="0" fontId="7" fillId="0" borderId="0" xfId="1" applyFont="1" applyFill="1" applyBorder="1" applyAlignment="1">
      <alignment horizontal="center"/>
    </xf>
    <xf numFmtId="2" fontId="11" fillId="0" borderId="0" xfId="1" applyNumberFormat="1" applyFont="1" applyFill="1" applyBorder="1" applyAlignment="1">
      <alignment horizontal="center"/>
    </xf>
    <xf numFmtId="1" fontId="11" fillId="0" borderId="0" xfId="1" applyNumberFormat="1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43" fontId="4" fillId="0" borderId="0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0" xfId="1" applyFont="1" applyFill="1"/>
    <xf numFmtId="1" fontId="13" fillId="0" borderId="0" xfId="1" applyNumberFormat="1" applyFont="1" applyFill="1"/>
    <xf numFmtId="1" fontId="15" fillId="0" borderId="0" xfId="1" applyNumberFormat="1" applyFont="1" applyFill="1" applyAlignment="1">
      <alignment wrapText="1"/>
    </xf>
    <xf numFmtId="0" fontId="0" fillId="0" borderId="0" xfId="0" applyFont="1" applyFill="1"/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Fill="1"/>
    <xf numFmtId="0" fontId="13" fillId="0" borderId="0" xfId="0" applyFont="1" applyFill="1" applyBorder="1" applyAlignment="1">
      <alignment horizontal="center"/>
    </xf>
    <xf numFmtId="170" fontId="7" fillId="0" borderId="0" xfId="2" applyNumberFormat="1" applyFont="1" applyFill="1" applyBorder="1" applyAlignment="1">
      <alignment horizontal="center"/>
    </xf>
    <xf numFmtId="2" fontId="7" fillId="0" borderId="0" xfId="2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/>
    <xf numFmtId="0" fontId="0" fillId="0" borderId="0" xfId="0" applyFont="1" applyFill="1" applyAlignment="1">
      <alignment vertical="center"/>
    </xf>
    <xf numFmtId="0" fontId="13" fillId="0" borderId="0" xfId="1" applyFont="1"/>
    <xf numFmtId="0" fontId="7" fillId="0" borderId="0" xfId="1" applyFont="1"/>
    <xf numFmtId="0" fontId="4" fillId="0" borderId="0" xfId="1" applyFont="1"/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13" fillId="0" borderId="0" xfId="1" applyFont="1" applyFill="1" applyBorder="1"/>
    <xf numFmtId="165" fontId="7" fillId="0" borderId="0" xfId="4" applyNumberFormat="1" applyFont="1" applyFill="1"/>
    <xf numFmtId="173" fontId="4" fillId="0" borderId="0" xfId="3" applyNumberFormat="1" applyFont="1" applyFill="1"/>
    <xf numFmtId="43" fontId="4" fillId="0" borderId="0" xfId="3" applyFont="1" applyFill="1" applyBorder="1" applyAlignment="1">
      <alignment horizontal="right"/>
    </xf>
    <xf numFmtId="49" fontId="4" fillId="0" borderId="0" xfId="3" applyNumberFormat="1" applyFont="1" applyFill="1" applyBorder="1" applyAlignment="1">
      <alignment horizontal="left"/>
    </xf>
    <xf numFmtId="43" fontId="4" fillId="0" borderId="0" xfId="3" applyFont="1" applyFill="1"/>
    <xf numFmtId="2" fontId="7" fillId="0" borderId="0" xfId="1" applyNumberFormat="1" applyFont="1"/>
    <xf numFmtId="43" fontId="7" fillId="0" borderId="0" xfId="3" applyFont="1" applyFill="1" applyBorder="1" applyAlignment="1">
      <alignment horizontal="right" vertical="center" wrapText="1"/>
    </xf>
    <xf numFmtId="43" fontId="7" fillId="0" borderId="0" xfId="3" applyFont="1" applyFill="1" applyAlignment="1">
      <alignment horizontal="right" vertical="center" wrapText="1"/>
    </xf>
    <xf numFmtId="43" fontId="20" fillId="0" borderId="0" xfId="3" applyFont="1" applyFill="1"/>
    <xf numFmtId="9" fontId="7" fillId="0" borderId="0" xfId="4" applyFont="1" applyFill="1" applyBorder="1" applyAlignment="1">
      <alignment horizontal="right" vertical="center" wrapText="1"/>
    </xf>
    <xf numFmtId="43" fontId="7" fillId="0" borderId="2" xfId="3" applyFont="1" applyFill="1" applyBorder="1" applyAlignment="1">
      <alignment horizontal="right" vertical="center" wrapText="1"/>
    </xf>
    <xf numFmtId="9" fontId="7" fillId="0" borderId="2" xfId="4" applyFont="1" applyFill="1" applyBorder="1" applyAlignment="1">
      <alignment horizontal="right" vertical="center" wrapText="1"/>
    </xf>
    <xf numFmtId="0" fontId="22" fillId="0" borderId="1" xfId="1" applyFont="1" applyBorder="1" applyAlignment="1">
      <alignment vertical="center" wrapText="1"/>
    </xf>
    <xf numFmtId="176" fontId="7" fillId="0" borderId="0" xfId="4" applyNumberFormat="1" applyFont="1" applyFill="1" applyAlignment="1">
      <alignment horizontal="right" vertical="center"/>
    </xf>
    <xf numFmtId="176" fontId="13" fillId="0" borderId="0" xfId="4" applyNumberFormat="1" applyFont="1" applyFill="1" applyAlignment="1">
      <alignment horizontal="right" vertical="center"/>
    </xf>
    <xf numFmtId="177" fontId="7" fillId="0" borderId="0" xfId="4" applyNumberFormat="1" applyFont="1" applyFill="1" applyAlignment="1">
      <alignment horizontal="right" vertical="center"/>
    </xf>
    <xf numFmtId="177" fontId="13" fillId="0" borderId="2" xfId="4" applyNumberFormat="1" applyFont="1" applyFill="1" applyBorder="1" applyAlignment="1">
      <alignment horizontal="right" vertical="center"/>
    </xf>
    <xf numFmtId="43" fontId="4" fillId="0" borderId="0" xfId="3" applyFont="1" applyFill="1" applyAlignment="1">
      <alignment vertical="center"/>
    </xf>
    <xf numFmtId="176" fontId="7" fillId="0" borderId="0" xfId="4" applyNumberFormat="1" applyFont="1" applyFill="1" applyAlignment="1">
      <alignment horizontal="right"/>
    </xf>
    <xf numFmtId="176" fontId="13" fillId="0" borderId="0" xfId="4" applyNumberFormat="1" applyFont="1" applyFill="1" applyAlignment="1">
      <alignment horizontal="right"/>
    </xf>
    <xf numFmtId="177" fontId="7" fillId="0" borderId="0" xfId="4" applyNumberFormat="1" applyFont="1" applyFill="1" applyAlignment="1">
      <alignment horizontal="right"/>
    </xf>
    <xf numFmtId="1" fontId="13" fillId="2" borderId="0" xfId="1" applyNumberFormat="1" applyFont="1" applyFill="1" applyAlignment="1">
      <alignment horizontal="center"/>
    </xf>
    <xf numFmtId="0" fontId="13" fillId="2" borderId="0" xfId="1" applyFont="1" applyFill="1" applyAlignment="1">
      <alignment horizontal="center"/>
    </xf>
    <xf numFmtId="0" fontId="2" fillId="0" borderId="0" xfId="0" applyFont="1" applyFill="1"/>
    <xf numFmtId="165" fontId="13" fillId="0" borderId="0" xfId="4" applyNumberFormat="1" applyFont="1" applyFill="1"/>
    <xf numFmtId="177" fontId="13" fillId="0" borderId="2" xfId="4" applyNumberFormat="1" applyFont="1" applyFill="1" applyBorder="1" applyAlignment="1">
      <alignment horizontal="right"/>
    </xf>
    <xf numFmtId="43" fontId="7" fillId="0" borderId="0" xfId="3" applyFont="1" applyFill="1" applyAlignment="1">
      <alignment horizontal="right"/>
    </xf>
    <xf numFmtId="3" fontId="7" fillId="0" borderId="0" xfId="1" applyNumberFormat="1" applyFont="1" applyFill="1" applyBorder="1" applyAlignment="1">
      <alignment horizontal="center"/>
    </xf>
    <xf numFmtId="0" fontId="13" fillId="0" borderId="3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21" fillId="0" borderId="1" xfId="1" applyFont="1" applyBorder="1" applyAlignment="1">
      <alignment vertical="center" wrapText="1"/>
    </xf>
    <xf numFmtId="0" fontId="21" fillId="0" borderId="2" xfId="1" applyFont="1" applyBorder="1" applyAlignment="1">
      <alignment vertical="center" wrapText="1"/>
    </xf>
    <xf numFmtId="1" fontId="0" fillId="0" borderId="0" xfId="0" applyNumberFormat="1" applyFont="1"/>
    <xf numFmtId="1" fontId="0" fillId="0" borderId="0" xfId="0" applyNumberFormat="1" applyFont="1" applyAlignment="1">
      <alignment horizontal="left" indent="1"/>
    </xf>
    <xf numFmtId="3" fontId="0" fillId="0" borderId="0" xfId="0" applyNumberFormat="1" applyFont="1" applyAlignment="1">
      <alignment horizontal="right"/>
    </xf>
    <xf numFmtId="1" fontId="28" fillId="0" borderId="0" xfId="0" applyNumberFormat="1" applyFont="1"/>
    <xf numFmtId="0" fontId="28" fillId="0" borderId="0" xfId="0" applyFont="1"/>
    <xf numFmtId="1" fontId="28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3" fontId="28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center"/>
    </xf>
    <xf numFmtId="2" fontId="28" fillId="0" borderId="0" xfId="0" applyNumberFormat="1" applyFont="1"/>
    <xf numFmtId="0" fontId="28" fillId="0" borderId="2" xfId="0" applyFont="1" applyBorder="1"/>
    <xf numFmtId="1" fontId="28" fillId="0" borderId="2" xfId="0" applyNumberFormat="1" applyFont="1" applyBorder="1" applyAlignment="1">
      <alignment horizontal="center"/>
    </xf>
    <xf numFmtId="3" fontId="28" fillId="0" borderId="2" xfId="0" applyNumberFormat="1" applyFont="1" applyBorder="1" applyAlignment="1">
      <alignment horizontal="right"/>
    </xf>
    <xf numFmtId="2" fontId="28" fillId="0" borderId="2" xfId="0" applyNumberFormat="1" applyFont="1" applyBorder="1"/>
    <xf numFmtId="1" fontId="28" fillId="0" borderId="3" xfId="0" applyNumberFormat="1" applyFont="1" applyBorder="1" applyAlignment="1">
      <alignment horizontal="left"/>
    </xf>
    <xf numFmtId="1" fontId="28" fillId="0" borderId="3" xfId="0" applyNumberFormat="1" applyFont="1" applyBorder="1" applyAlignment="1">
      <alignment horizontal="center"/>
    </xf>
    <xf numFmtId="0" fontId="13" fillId="0" borderId="0" xfId="6" applyFont="1"/>
    <xf numFmtId="0" fontId="7" fillId="0" borderId="0" xfId="6" applyFont="1"/>
    <xf numFmtId="0" fontId="13" fillId="0" borderId="2" xfId="6" applyFont="1" applyBorder="1" applyAlignment="1">
      <alignment vertical="center" wrapText="1"/>
    </xf>
    <xf numFmtId="0" fontId="13" fillId="0" borderId="2" xfId="6" applyFont="1" applyBorder="1" applyAlignment="1">
      <alignment horizontal="center" vertical="center" wrapText="1"/>
    </xf>
    <xf numFmtId="0" fontId="6" fillId="0" borderId="0" xfId="6" applyFont="1" applyAlignment="1">
      <alignment vertical="center" wrapText="1"/>
    </xf>
    <xf numFmtId="0" fontId="8" fillId="0" borderId="0" xfId="6" applyFont="1" applyAlignment="1">
      <alignment horizontal="center" vertical="center" wrapText="1"/>
    </xf>
    <xf numFmtId="0" fontId="4" fillId="0" borderId="0" xfId="6" applyFont="1"/>
    <xf numFmtId="0" fontId="7" fillId="0" borderId="0" xfId="6" applyFont="1" applyAlignment="1">
      <alignment vertical="center" wrapText="1"/>
    </xf>
    <xf numFmtId="0" fontId="7" fillId="0" borderId="0" xfId="6" applyFont="1" applyAlignment="1">
      <alignment horizontal="center" vertical="center" wrapText="1"/>
    </xf>
    <xf numFmtId="0" fontId="4" fillId="0" borderId="0" xfId="6" applyFont="1" applyAlignment="1">
      <alignment horizontal="left" vertical="center"/>
    </xf>
    <xf numFmtId="0" fontId="7" fillId="0" borderId="0" xfId="6" applyFont="1" applyAlignment="1">
      <alignment vertical="center"/>
    </xf>
    <xf numFmtId="0" fontId="6" fillId="0" borderId="2" xfId="6" applyFont="1" applyBorder="1" applyAlignment="1">
      <alignment vertical="center" wrapText="1"/>
    </xf>
    <xf numFmtId="0" fontId="7" fillId="0" borderId="2" xfId="6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172" fontId="7" fillId="0" borderId="0" xfId="1" applyNumberFormat="1" applyFont="1"/>
    <xf numFmtId="0" fontId="13" fillId="0" borderId="3" xfId="1" applyFont="1" applyBorder="1"/>
    <xf numFmtId="1" fontId="13" fillId="0" borderId="3" xfId="1" applyNumberFormat="1" applyFont="1" applyBorder="1"/>
    <xf numFmtId="172" fontId="7" fillId="0" borderId="0" xfId="1" applyNumberFormat="1" applyFont="1" applyAlignment="1">
      <alignment horizontal="right" vertical="center" wrapText="1"/>
    </xf>
    <xf numFmtId="2" fontId="7" fillId="0" borderId="0" xfId="1" applyNumberFormat="1" applyFont="1" applyAlignment="1">
      <alignment horizontal="right" vertical="center" wrapText="1"/>
    </xf>
    <xf numFmtId="0" fontId="7" fillId="0" borderId="2" xfId="1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 wrapText="1"/>
    </xf>
    <xf numFmtId="172" fontId="13" fillId="0" borderId="2" xfId="1" applyNumberFormat="1" applyFont="1" applyBorder="1" applyAlignment="1">
      <alignment horizontal="right" vertical="center" wrapText="1"/>
    </xf>
    <xf numFmtId="0" fontId="20" fillId="0" borderId="0" xfId="1" applyFont="1"/>
    <xf numFmtId="0" fontId="6" fillId="0" borderId="0" xfId="1" applyFont="1" applyAlignment="1">
      <alignment vertical="center"/>
    </xf>
    <xf numFmtId="0" fontId="13" fillId="0" borderId="0" xfId="6" applyFont="1" applyAlignment="1">
      <alignment horizontal="center" vertical="center" wrapText="1"/>
    </xf>
    <xf numFmtId="0" fontId="13" fillId="0" borderId="0" xfId="6" applyFont="1" applyAlignment="1">
      <alignment wrapText="1"/>
    </xf>
    <xf numFmtId="0" fontId="7" fillId="0" borderId="0" xfId="6" applyFont="1" applyAlignment="1">
      <alignment horizontal="center" vertical="center"/>
    </xf>
    <xf numFmtId="2" fontId="7" fillId="0" borderId="0" xfId="6" applyNumberFormat="1" applyFont="1" applyAlignment="1">
      <alignment vertical="center"/>
    </xf>
    <xf numFmtId="2" fontId="7" fillId="0" borderId="0" xfId="6" applyNumberFormat="1" applyFont="1"/>
    <xf numFmtId="0" fontId="13" fillId="0" borderId="3" xfId="6" applyFont="1" applyBorder="1" applyAlignment="1">
      <alignment horizontal="center" vertical="center" wrapText="1"/>
    </xf>
    <xf numFmtId="174" fontId="4" fillId="0" borderId="0" xfId="6" applyNumberFormat="1" applyFont="1" applyAlignment="1">
      <alignment horizontal="right"/>
    </xf>
    <xf numFmtId="0" fontId="13" fillId="0" borderId="0" xfId="6" applyFont="1" applyAlignment="1">
      <alignment horizontal="right" vertical="center" wrapText="1"/>
    </xf>
    <xf numFmtId="174" fontId="4" fillId="0" borderId="0" xfId="6" applyNumberFormat="1" applyFont="1"/>
    <xf numFmtId="0" fontId="13" fillId="0" borderId="2" xfId="6" applyFont="1" applyBorder="1" applyAlignment="1">
      <alignment horizontal="right" vertical="center" wrapText="1"/>
    </xf>
    <xf numFmtId="0" fontId="6" fillId="0" borderId="0" xfId="1" applyFont="1"/>
    <xf numFmtId="0" fontId="7" fillId="0" borderId="0" xfId="1" applyFont="1" applyAlignment="1">
      <alignment wrapText="1"/>
    </xf>
    <xf numFmtId="0" fontId="7" fillId="0" borderId="2" xfId="1" applyFont="1" applyBorder="1" applyAlignment="1">
      <alignment vertical="center" wrapText="1"/>
    </xf>
    <xf numFmtId="0" fontId="21" fillId="0" borderId="0" xfId="1" applyFont="1" applyAlignment="1">
      <alignment vertical="center" wrapText="1"/>
    </xf>
    <xf numFmtId="49" fontId="7" fillId="0" borderId="0" xfId="1" applyNumberFormat="1" applyFont="1" applyAlignment="1">
      <alignment horizontal="left" vertical="center" wrapText="1"/>
    </xf>
    <xf numFmtId="2" fontId="7" fillId="0" borderId="0" xfId="1" applyNumberFormat="1" applyFont="1" applyAlignment="1">
      <alignment horizontal="left" vertical="center" wrapText="1"/>
    </xf>
    <xf numFmtId="0" fontId="13" fillId="0" borderId="0" xfId="1" applyFont="1" applyAlignment="1">
      <alignment vertical="center" wrapText="1"/>
    </xf>
    <xf numFmtId="0" fontId="6" fillId="0" borderId="0" xfId="6" applyFont="1"/>
    <xf numFmtId="0" fontId="7" fillId="0" borderId="0" xfId="6" applyFont="1" applyAlignment="1">
      <alignment wrapText="1"/>
    </xf>
    <xf numFmtId="0" fontId="13" fillId="0" borderId="3" xfId="6" applyFont="1" applyBorder="1" applyAlignment="1">
      <alignment vertical="center" wrapText="1"/>
    </xf>
    <xf numFmtId="0" fontId="7" fillId="0" borderId="1" xfId="6" applyFont="1" applyBorder="1" applyAlignment="1">
      <alignment vertical="center" wrapText="1"/>
    </xf>
    <xf numFmtId="0" fontId="7" fillId="0" borderId="2" xfId="6" applyFont="1" applyBorder="1" applyAlignment="1">
      <alignment vertical="center" wrapText="1"/>
    </xf>
    <xf numFmtId="0" fontId="7" fillId="0" borderId="3" xfId="6" applyFont="1" applyBorder="1" applyAlignment="1">
      <alignment vertical="center" wrapText="1"/>
    </xf>
    <xf numFmtId="0" fontId="6" fillId="0" borderId="0" xfId="6" applyFont="1" applyAlignment="1">
      <alignment horizontal="left" vertical="center"/>
    </xf>
    <xf numFmtId="0" fontId="7" fillId="0" borderId="0" xfId="6" applyFont="1" applyAlignment="1">
      <alignment horizontal="left" vertical="center" wrapText="1"/>
    </xf>
    <xf numFmtId="0" fontId="7" fillId="0" borderId="0" xfId="6" applyFont="1" applyAlignment="1">
      <alignment horizontal="left" vertical="center"/>
    </xf>
    <xf numFmtId="0" fontId="13" fillId="0" borderId="3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49" fontId="7" fillId="0" borderId="1" xfId="6" applyNumberFormat="1" applyFont="1" applyBorder="1" applyAlignment="1">
      <alignment horizontal="left" vertical="center" wrapText="1"/>
    </xf>
    <xf numFmtId="49" fontId="7" fillId="0" borderId="0" xfId="6" applyNumberFormat="1" applyFont="1" applyAlignment="1">
      <alignment horizontal="left" vertical="center" wrapText="1"/>
    </xf>
    <xf numFmtId="0" fontId="7" fillId="0" borderId="2" xfId="6" applyFont="1" applyBorder="1" applyAlignment="1">
      <alignment horizontal="left" vertical="center" wrapText="1"/>
    </xf>
    <xf numFmtId="49" fontId="7" fillId="0" borderId="2" xfId="6" applyNumberFormat="1" applyFont="1" applyBorder="1" applyAlignment="1">
      <alignment horizontal="left" vertical="center" wrapText="1"/>
    </xf>
    <xf numFmtId="0" fontId="13" fillId="0" borderId="1" xfId="6" applyFont="1" applyBorder="1" applyAlignment="1">
      <alignment horizontal="center" vertical="center"/>
    </xf>
    <xf numFmtId="0" fontId="13" fillId="0" borderId="1" xfId="6" applyFont="1" applyBorder="1" applyAlignment="1">
      <alignment horizontal="center" vertical="center" wrapText="1"/>
    </xf>
    <xf numFmtId="0" fontId="27" fillId="0" borderId="0" xfId="6" applyFont="1"/>
    <xf numFmtId="0" fontId="13" fillId="0" borderId="0" xfId="6" applyFont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164" fontId="7" fillId="0" borderId="1" xfId="6" applyNumberFormat="1" applyFont="1" applyBorder="1" applyAlignment="1">
      <alignment horizontal="center" vertical="center"/>
    </xf>
    <xf numFmtId="172" fontId="7" fillId="0" borderId="1" xfId="6" applyNumberFormat="1" applyFont="1" applyBorder="1" applyAlignment="1">
      <alignment horizontal="center" vertical="center"/>
    </xf>
    <xf numFmtId="164" fontId="7" fillId="0" borderId="0" xfId="6" applyNumberFormat="1" applyFont="1" applyAlignment="1">
      <alignment horizontal="center" vertical="center"/>
    </xf>
    <xf numFmtId="172" fontId="7" fillId="0" borderId="0" xfId="6" applyNumberFormat="1" applyFont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164" fontId="7" fillId="0" borderId="2" xfId="6" applyNumberFormat="1" applyFont="1" applyBorder="1" applyAlignment="1">
      <alignment horizontal="center" vertical="center"/>
    </xf>
    <xf numFmtId="172" fontId="7" fillId="0" borderId="2" xfId="6" applyNumberFormat="1" applyFont="1" applyBorder="1" applyAlignment="1">
      <alignment horizontal="center" vertical="center"/>
    </xf>
    <xf numFmtId="0" fontId="13" fillId="0" borderId="3" xfId="1" applyFont="1" applyBorder="1" applyAlignment="1">
      <alignment vertical="center"/>
    </xf>
    <xf numFmtId="0" fontId="13" fillId="0" borderId="3" xfId="1" applyFont="1" applyBorder="1" applyAlignment="1">
      <alignment horizontal="center" vertical="center"/>
    </xf>
    <xf numFmtId="0" fontId="24" fillId="0" borderId="0" xfId="1" applyFont="1" applyAlignment="1">
      <alignment horizontal="center" vertical="center"/>
    </xf>
    <xf numFmtId="175" fontId="24" fillId="0" borderId="0" xfId="1" applyNumberFormat="1" applyFont="1" applyAlignment="1">
      <alignment horizontal="right" vertical="center"/>
    </xf>
    <xf numFmtId="4" fontId="24" fillId="0" borderId="0" xfId="1" applyNumberFormat="1" applyFont="1" applyAlignment="1">
      <alignment horizontal="right" vertical="center"/>
    </xf>
    <xf numFmtId="0" fontId="13" fillId="0" borderId="0" xfId="1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175" fontId="25" fillId="0" borderId="0" xfId="1" applyNumberFormat="1" applyFont="1" applyAlignment="1">
      <alignment horizontal="right" vertical="center"/>
    </xf>
    <xf numFmtId="0" fontId="13" fillId="0" borderId="2" xfId="1" applyFont="1" applyBorder="1" applyAlignment="1">
      <alignment horizontal="left" vertical="center"/>
    </xf>
    <xf numFmtId="0" fontId="25" fillId="0" borderId="2" xfId="1" applyFont="1" applyBorder="1" applyAlignment="1">
      <alignment horizontal="center" vertical="center"/>
    </xf>
    <xf numFmtId="175" fontId="25" fillId="0" borderId="2" xfId="1" applyNumberFormat="1" applyFont="1" applyBorder="1" applyAlignment="1">
      <alignment horizontal="right"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3" fillId="0" borderId="3" xfId="1" applyFont="1" applyBorder="1" applyAlignment="1">
      <alignment horizontal="center"/>
    </xf>
    <xf numFmtId="0" fontId="24" fillId="0" borderId="0" xfId="1" applyFont="1" applyAlignment="1">
      <alignment horizontal="center"/>
    </xf>
    <xf numFmtId="175" fontId="24" fillId="0" borderId="0" xfId="1" applyNumberFormat="1" applyFont="1" applyAlignment="1">
      <alignment horizontal="right"/>
    </xf>
    <xf numFmtId="4" fontId="24" fillId="0" borderId="0" xfId="1" applyNumberFormat="1" applyFont="1" applyAlignment="1">
      <alignment horizontal="right"/>
    </xf>
    <xf numFmtId="0" fontId="13" fillId="0" borderId="0" xfId="1" applyFont="1" applyAlignment="1">
      <alignment horizontal="left"/>
    </xf>
    <xf numFmtId="0" fontId="25" fillId="0" borderId="0" xfId="1" applyFont="1" applyAlignment="1">
      <alignment horizontal="center"/>
    </xf>
    <xf numFmtId="175" fontId="25" fillId="0" borderId="0" xfId="1" applyNumberFormat="1" applyFont="1" applyAlignment="1">
      <alignment horizontal="right"/>
    </xf>
    <xf numFmtId="0" fontId="4" fillId="0" borderId="0" xfId="1" applyFont="1" applyAlignment="1">
      <alignment horizontal="left"/>
    </xf>
    <xf numFmtId="43" fontId="15" fillId="0" borderId="0" xfId="1" applyNumberFormat="1" applyFont="1"/>
    <xf numFmtId="0" fontId="13" fillId="0" borderId="2" xfId="1" applyFont="1" applyBorder="1" applyAlignment="1">
      <alignment horizontal="left"/>
    </xf>
    <xf numFmtId="0" fontId="25" fillId="0" borderId="2" xfId="1" applyFont="1" applyBorder="1" applyAlignment="1">
      <alignment horizontal="center"/>
    </xf>
    <xf numFmtId="0" fontId="4" fillId="0" borderId="0" xfId="1" applyFont="1" applyAlignment="1">
      <alignment horizontal="right"/>
    </xf>
    <xf numFmtId="0" fontId="13" fillId="0" borderId="0" xfId="1" applyFont="1" applyFill="1" applyBorder="1" applyAlignment="1">
      <alignment horizontal="center"/>
    </xf>
    <xf numFmtId="2" fontId="13" fillId="0" borderId="0" xfId="1" applyNumberFormat="1" applyFont="1" applyFill="1" applyBorder="1" applyAlignment="1">
      <alignment horizontal="center"/>
    </xf>
    <xf numFmtId="1" fontId="13" fillId="0" borderId="0" xfId="1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2" fontId="6" fillId="0" borderId="0" xfId="1" applyNumberFormat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2" fontId="9" fillId="0" borderId="0" xfId="1" applyNumberFormat="1" applyFont="1" applyFill="1" applyBorder="1" applyAlignment="1">
      <alignment horizontal="center"/>
    </xf>
    <xf numFmtId="1" fontId="9" fillId="0" borderId="0" xfId="1" applyNumberFormat="1" applyFont="1" applyFill="1" applyBorder="1" applyAlignment="1">
      <alignment horizontal="center"/>
    </xf>
    <xf numFmtId="164" fontId="9" fillId="0" borderId="0" xfId="1" applyNumberFormat="1" applyFont="1" applyFill="1" applyBorder="1" applyAlignment="1">
      <alignment horizontal="center"/>
    </xf>
    <xf numFmtId="4" fontId="7" fillId="0" borderId="0" xfId="1" applyNumberFormat="1" applyFont="1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center"/>
    </xf>
    <xf numFmtId="41" fontId="7" fillId="0" borderId="0" xfId="1" applyNumberFormat="1" applyFont="1" applyFill="1" applyBorder="1" applyAlignment="1">
      <alignment horizontal="center"/>
    </xf>
    <xf numFmtId="41" fontId="7" fillId="0" borderId="0" xfId="1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9" fontId="0" fillId="0" borderId="0" xfId="0" applyNumberFormat="1" applyFont="1" applyFill="1" applyBorder="1"/>
    <xf numFmtId="2" fontId="7" fillId="0" borderId="0" xfId="0" applyNumberFormat="1" applyFont="1" applyFill="1" applyBorder="1" applyAlignment="1">
      <alignment vertical="center" wrapText="1"/>
    </xf>
    <xf numFmtId="9" fontId="0" fillId="0" borderId="0" xfId="5" applyFont="1" applyAlignment="1">
      <alignment horizontal="right"/>
    </xf>
    <xf numFmtId="0" fontId="13" fillId="0" borderId="0" xfId="7" applyFont="1"/>
    <xf numFmtId="1" fontId="13" fillId="0" borderId="0" xfId="1" applyNumberFormat="1" applyFont="1" applyBorder="1"/>
    <xf numFmtId="172" fontId="13" fillId="0" borderId="0" xfId="1" applyNumberFormat="1" applyFont="1" applyBorder="1" applyAlignment="1">
      <alignment horizontal="right" vertical="center" wrapText="1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 wrapText="1"/>
    </xf>
    <xf numFmtId="0" fontId="7" fillId="0" borderId="0" xfId="0" applyFont="1" applyFill="1" applyBorder="1"/>
    <xf numFmtId="0" fontId="13" fillId="0" borderId="0" xfId="0" quotePrefix="1" applyFont="1" applyFill="1" applyBorder="1"/>
    <xf numFmtId="167" fontId="7" fillId="0" borderId="0" xfId="2" applyNumberFormat="1" applyFont="1" applyFill="1" applyBorder="1" applyAlignment="1">
      <alignment horizontal="right"/>
    </xf>
    <xf numFmtId="43" fontId="7" fillId="0" borderId="0" xfId="0" applyNumberFormat="1" applyFont="1" applyFill="1" applyBorder="1" applyAlignment="1">
      <alignment vertical="center"/>
    </xf>
    <xf numFmtId="169" fontId="7" fillId="0" borderId="0" xfId="2" applyNumberFormat="1" applyFont="1" applyFill="1" applyBorder="1" applyAlignment="1">
      <alignment horizontal="right"/>
    </xf>
    <xf numFmtId="168" fontId="7" fillId="0" borderId="0" xfId="0" applyNumberFormat="1" applyFont="1" applyFill="1" applyBorder="1" applyAlignment="1">
      <alignment horizontal="right"/>
    </xf>
    <xf numFmtId="2" fontId="7" fillId="0" borderId="0" xfId="1" applyNumberFormat="1" applyFont="1" applyAlignment="1">
      <alignment vertical="center" wrapText="1"/>
    </xf>
    <xf numFmtId="2" fontId="7" fillId="0" borderId="2" xfId="1" applyNumberFormat="1" applyFont="1" applyBorder="1" applyAlignment="1">
      <alignment vertical="center" wrapText="1"/>
    </xf>
    <xf numFmtId="177" fontId="7" fillId="0" borderId="0" xfId="1" applyNumberFormat="1" applyFont="1"/>
    <xf numFmtId="0" fontId="7" fillId="0" borderId="0" xfId="6" applyFont="1" applyAlignment="1">
      <alignment vertical="center" wrapText="1"/>
    </xf>
    <xf numFmtId="0" fontId="21" fillId="0" borderId="1" xfId="1" applyFont="1" applyBorder="1" applyAlignment="1">
      <alignment vertical="center" wrapText="1"/>
    </xf>
    <xf numFmtId="0" fontId="21" fillId="0" borderId="0" xfId="1" applyFont="1" applyAlignment="1">
      <alignment vertical="center" wrapText="1"/>
    </xf>
    <xf numFmtId="0" fontId="21" fillId="0" borderId="2" xfId="1" applyFont="1" applyBorder="1" applyAlignment="1">
      <alignment vertical="center" wrapText="1"/>
    </xf>
    <xf numFmtId="0" fontId="21" fillId="0" borderId="1" xfId="1" applyFont="1" applyBorder="1" applyAlignment="1">
      <alignment horizontal="left" vertical="center" wrapText="1"/>
    </xf>
    <xf numFmtId="0" fontId="21" fillId="0" borderId="0" xfId="1" applyFont="1" applyAlignment="1">
      <alignment horizontal="left" vertical="center" wrapText="1"/>
    </xf>
    <xf numFmtId="0" fontId="7" fillId="0" borderId="1" xfId="6" applyFont="1" applyBorder="1" applyAlignment="1">
      <alignment vertical="center" wrapText="1"/>
    </xf>
    <xf numFmtId="0" fontId="7" fillId="0" borderId="2" xfId="6" applyFont="1" applyBorder="1" applyAlignment="1">
      <alignment vertical="center" wrapText="1"/>
    </xf>
    <xf numFmtId="0" fontId="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</cellXfs>
  <cellStyles count="8">
    <cellStyle name="Comma" xfId="2" builtinId="3"/>
    <cellStyle name="Comma 2" xfId="3" xr:uid="{C713D90F-0C36-47E6-A7ED-66CD50AE0711}"/>
    <cellStyle name="Normal" xfId="0" builtinId="0"/>
    <cellStyle name="Normal 2" xfId="1" xr:uid="{00000000-0005-0000-0000-000002000000}"/>
    <cellStyle name="Normal 3" xfId="6" xr:uid="{A37574FF-84C1-448D-BB42-DDCF2E912704}"/>
    <cellStyle name="Normal_Ire_POPS_Agric_ bonfires_ acc_ fires_July08_vCTC2" xfId="7" xr:uid="{788AEE65-FCAA-40D2-BF29-5570956D361D}"/>
    <cellStyle name="Percent" xfId="5" builtinId="5"/>
    <cellStyle name="Percent 2" xfId="4" xr:uid="{AC82C026-3A19-440C-A1B6-AC8151D50BF2}"/>
  </cellStyles>
  <dxfs count="0"/>
  <tableStyles count="0" defaultTableStyle="TableStyleMedium9" defaultPivotStyle="PivotStyleLight16"/>
  <colors>
    <mruColors>
      <color rgb="FFFF66C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233586424922367E-2"/>
          <c:y val="2.7351394084677232E-2"/>
          <c:w val="0.93953900000127433"/>
          <c:h val="0.803435100729299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7.1'!$B$2</c:f>
              <c:strCache>
                <c:ptCount val="1"/>
                <c:pt idx="0">
                  <c:v>Managed Waste Disposal Sites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7.1'!$C$2:$AG$2</c15:sqref>
                  </c15:fullRef>
                </c:ext>
              </c:extLst>
              <c:f>('Figure 7.1'!$C$2,'Figure 7.1'!$H$2,'Figure 7.1'!$M$2,'Figure 7.1'!$R$2,'Figure 7.1'!$W$2:$AG$2)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1268.1637358600644</c:v>
                </c:pt>
                <c:pt idx="3">
                  <c:v>1006.9985553870778</c:v>
                </c:pt>
                <c:pt idx="4">
                  <c:v>278.64650733286254</c:v>
                </c:pt>
                <c:pt idx="5">
                  <c:v>381.56113356609893</c:v>
                </c:pt>
                <c:pt idx="6">
                  <c:v>302.79154765173917</c:v>
                </c:pt>
                <c:pt idx="7">
                  <c:v>460.96994317368154</c:v>
                </c:pt>
                <c:pt idx="8">
                  <c:v>648.10107072438586</c:v>
                </c:pt>
                <c:pt idx="9">
                  <c:v>726.92670538507707</c:v>
                </c:pt>
                <c:pt idx="10">
                  <c:v>749.56085926208709</c:v>
                </c:pt>
                <c:pt idx="11">
                  <c:v>717.90523816711902</c:v>
                </c:pt>
                <c:pt idx="12">
                  <c:v>692.70934488966407</c:v>
                </c:pt>
                <c:pt idx="13">
                  <c:v>676.8773309683836</c:v>
                </c:pt>
                <c:pt idx="14">
                  <c:v>667.93610829460567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0-41A6-BDF3-899A485EBA60}"/>
            </c:ext>
          </c:extLst>
        </c:ser>
        <c:ser>
          <c:idx val="1"/>
          <c:order val="1"/>
          <c:tx>
            <c:strRef>
              <c:f>'Figure 7.1'!$B$3</c:f>
              <c:strCache>
                <c:ptCount val="1"/>
                <c:pt idx="0">
                  <c:v>Unmanaged Waste Disposal Sites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7.1'!$C$3:$AG$3</c15:sqref>
                  </c15:fullRef>
                </c:ext>
              </c:extLst>
              <c:f>('Figure 7.1'!$C$3,'Figure 7.1'!$H$3,'Figure 7.1'!$M$3,'Figure 7.1'!$R$3,'Figure 7.1'!$W$3:$AG$3)</c:f>
              <c:numCache>
                <c:formatCode>0.0</c:formatCode>
                <c:ptCount val="15"/>
                <c:pt idx="0">
                  <c:v>1318.0750046457997</c:v>
                </c:pt>
                <c:pt idx="1">
                  <c:v>1592.759090270677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0-41A6-BDF3-899A485EBA60}"/>
            </c:ext>
          </c:extLst>
        </c:ser>
        <c:ser>
          <c:idx val="2"/>
          <c:order val="2"/>
          <c:tx>
            <c:strRef>
              <c:f>'Figure 7.1'!$B$4</c:f>
              <c:strCache>
                <c:ptCount val="1"/>
                <c:pt idx="0">
                  <c:v>Composting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7.1'!$C$4:$AG$4</c15:sqref>
                  </c15:fullRef>
                </c:ext>
              </c:extLst>
              <c:f>('Figure 7.1'!$C$4,'Figure 7.1'!$H$4,'Figure 7.1'!$M$4,'Figure 7.1'!$R$4,'Figure 7.1'!$W$4:$AG$4)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46.542123520000004</c:v>
                </c:pt>
                <c:pt idx="4">
                  <c:v>48.804129279999998</c:v>
                </c:pt>
                <c:pt idx="5">
                  <c:v>48.577551360000008</c:v>
                </c:pt>
                <c:pt idx="6">
                  <c:v>44.106196480000001</c:v>
                </c:pt>
                <c:pt idx="7">
                  <c:v>44.422650879999999</c:v>
                </c:pt>
                <c:pt idx="8">
                  <c:v>41.0627456</c:v>
                </c:pt>
                <c:pt idx="9">
                  <c:v>39.649592320000004</c:v>
                </c:pt>
                <c:pt idx="10">
                  <c:v>39.176883200000006</c:v>
                </c:pt>
                <c:pt idx="11">
                  <c:v>43.693439578158085</c:v>
                </c:pt>
                <c:pt idx="12">
                  <c:v>41.90488269696155</c:v>
                </c:pt>
                <c:pt idx="13">
                  <c:v>44.440680991601909</c:v>
                </c:pt>
                <c:pt idx="14">
                  <c:v>44.440680991601909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B0-41A6-BDF3-899A485EBA60}"/>
            </c:ext>
          </c:extLst>
        </c:ser>
        <c:ser>
          <c:idx val="7"/>
          <c:order val="3"/>
          <c:tx>
            <c:strRef>
              <c:f>'Figure 7.1'!$B$5</c:f>
              <c:strCache>
                <c:ptCount val="1"/>
                <c:pt idx="0">
                  <c:v>Anaerobic digestion at biogas facilities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7.1'!$C$5:$AG$5</c15:sqref>
                  </c15:fullRef>
                </c:ext>
              </c:extLst>
              <c:f>('Figure 7.1'!$C$5,'Figure 7.1'!$H$5,'Figure 7.1'!$M$5,'Figure 7.1'!$R$5,'Figure 7.1'!$W$5:$AG$5)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5.4700000000000006E-2</c:v>
                </c:pt>
                <c:pt idx="5">
                  <c:v>0.1047</c:v>
                </c:pt>
                <c:pt idx="6">
                  <c:v>0.13762000000000002</c:v>
                </c:pt>
                <c:pt idx="7">
                  <c:v>0.23218000000000003</c:v>
                </c:pt>
                <c:pt idx="8">
                  <c:v>0.40028000000000008</c:v>
                </c:pt>
                <c:pt idx="9">
                  <c:v>0.89638000000000007</c:v>
                </c:pt>
                <c:pt idx="10">
                  <c:v>0.78722000000000014</c:v>
                </c:pt>
                <c:pt idx="11">
                  <c:v>1.9025400000000001</c:v>
                </c:pt>
                <c:pt idx="12">
                  <c:v>2.5816234530354363</c:v>
                </c:pt>
                <c:pt idx="13">
                  <c:v>3.4579230873210043</c:v>
                </c:pt>
                <c:pt idx="14">
                  <c:v>3.4579230873210043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B0-41A6-BDF3-899A485EBA60}"/>
            </c:ext>
          </c:extLst>
        </c:ser>
        <c:ser>
          <c:idx val="3"/>
          <c:order val="4"/>
          <c:tx>
            <c:strRef>
              <c:f>'Figure 7.1'!$B$6</c:f>
              <c:strCache>
                <c:ptCount val="1"/>
                <c:pt idx="0">
                  <c:v>Waste incineration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7.1'!$C$6:$AG$6</c15:sqref>
                  </c15:fullRef>
                </c:ext>
              </c:extLst>
              <c:f>('Figure 7.1'!$C$6,'Figure 7.1'!$H$6,'Figure 7.1'!$M$6,'Figure 7.1'!$R$6,'Figure 7.1'!$W$6:$AG$6)</c:f>
              <c:numCache>
                <c:formatCode>0.00</c:formatCode>
                <c:ptCount val="15"/>
                <c:pt idx="0">
                  <c:v>83.803722375999996</c:v>
                </c:pt>
                <c:pt idx="1">
                  <c:v>83.803722375999996</c:v>
                </c:pt>
                <c:pt idx="2">
                  <c:v>59.262946666666664</c:v>
                </c:pt>
                <c:pt idx="3">
                  <c:v>107.35038316566668</c:v>
                </c:pt>
                <c:pt idx="4">
                  <c:v>54.038424109496908</c:v>
                </c:pt>
                <c:pt idx="5">
                  <c:v>37.380103609999999</c:v>
                </c:pt>
                <c:pt idx="6">
                  <c:v>44.829456006000008</c:v>
                </c:pt>
                <c:pt idx="7">
                  <c:v>42.80266323</c:v>
                </c:pt>
                <c:pt idx="8">
                  <c:v>38.879456160666678</c:v>
                </c:pt>
                <c:pt idx="9">
                  <c:v>39.386154354666672</c:v>
                </c:pt>
                <c:pt idx="10">
                  <c:v>22.188047232000002</c:v>
                </c:pt>
                <c:pt idx="11">
                  <c:v>24.416778498766664</c:v>
                </c:pt>
                <c:pt idx="12">
                  <c:v>20.288669791333337</c:v>
                </c:pt>
                <c:pt idx="13">
                  <c:v>27.59875426266667</c:v>
                </c:pt>
                <c:pt idx="14">
                  <c:v>26.703883768000001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B0-41A6-BDF3-899A485EBA60}"/>
            </c:ext>
          </c:extLst>
        </c:ser>
        <c:ser>
          <c:idx val="4"/>
          <c:order val="5"/>
          <c:tx>
            <c:strRef>
              <c:f>'Figure 7.1'!$B$7</c:f>
              <c:strCache>
                <c:ptCount val="1"/>
                <c:pt idx="0">
                  <c:v>Open burning of waste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7.1'!$C$7:$AG$7</c15:sqref>
                  </c15:fullRef>
                </c:ext>
              </c:extLst>
              <c:f>('Figure 7.1'!$C$7,'Figure 7.1'!$H$7,'Figure 7.1'!$M$7,'Figure 7.1'!$R$7,'Figure 7.1'!$W$7:$AG$7)</c:f>
              <c:numCache>
                <c:formatCode>0.0</c:formatCode>
                <c:ptCount val="15"/>
                <c:pt idx="0">
                  <c:v>13.932429410130414</c:v>
                </c:pt>
                <c:pt idx="1">
                  <c:v>16.785847815656929</c:v>
                </c:pt>
                <c:pt idx="2">
                  <c:v>20.246731135370009</c:v>
                </c:pt>
                <c:pt idx="3">
                  <c:v>25.127507624107974</c:v>
                </c:pt>
                <c:pt idx="4">
                  <c:v>8.056021328273717</c:v>
                </c:pt>
                <c:pt idx="5">
                  <c:v>7.6169758179559546</c:v>
                </c:pt>
                <c:pt idx="6">
                  <c:v>3.4870994968889559</c:v>
                </c:pt>
                <c:pt idx="7">
                  <c:v>2.3599365814422875</c:v>
                </c:pt>
                <c:pt idx="8">
                  <c:v>2.8037480837876196</c:v>
                </c:pt>
                <c:pt idx="9">
                  <c:v>3.0388526468797381</c:v>
                </c:pt>
                <c:pt idx="10">
                  <c:v>2.8554865168896546</c:v>
                </c:pt>
                <c:pt idx="11">
                  <c:v>3.0469262217487056</c:v>
                </c:pt>
                <c:pt idx="12">
                  <c:v>3.6181996886008037</c:v>
                </c:pt>
                <c:pt idx="13">
                  <c:v>4.9361696287556072</c:v>
                </c:pt>
                <c:pt idx="14">
                  <c:v>2.9918725502517023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B0-41A6-BDF3-899A485EBA60}"/>
            </c:ext>
          </c:extLst>
        </c:ser>
        <c:ser>
          <c:idx val="5"/>
          <c:order val="6"/>
          <c:tx>
            <c:strRef>
              <c:f>'Figure 7.1'!$B$8</c:f>
              <c:strCache>
                <c:ptCount val="1"/>
                <c:pt idx="0">
                  <c:v>Domestic wastewater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7.1'!$C$8:$AG$8</c15:sqref>
                  </c15:fullRef>
                </c:ext>
              </c:extLst>
              <c:f>('Figure 7.1'!$C$8,'Figure 7.1'!$H$8,'Figure 7.1'!$M$8,'Figure 7.1'!$R$8,'Figure 7.1'!$W$8:$AG$8)</c:f>
              <c:numCache>
                <c:formatCode>0.0</c:formatCode>
                <c:ptCount val="15"/>
                <c:pt idx="0">
                  <c:v>61.099475607551149</c:v>
                </c:pt>
                <c:pt idx="1">
                  <c:v>62.702138739576185</c:v>
                </c:pt>
                <c:pt idx="2">
                  <c:v>62.448187629268048</c:v>
                </c:pt>
                <c:pt idx="3">
                  <c:v>49.343329707432574</c:v>
                </c:pt>
                <c:pt idx="4">
                  <c:v>50.254979793649959</c:v>
                </c:pt>
                <c:pt idx="5">
                  <c:v>50.064791055879212</c:v>
                </c:pt>
                <c:pt idx="6">
                  <c:v>50.661857102298399</c:v>
                </c:pt>
                <c:pt idx="7">
                  <c:v>50.49180855973664</c:v>
                </c:pt>
                <c:pt idx="8">
                  <c:v>52.32859994995669</c:v>
                </c:pt>
                <c:pt idx="9">
                  <c:v>52.160802637180105</c:v>
                </c:pt>
                <c:pt idx="10">
                  <c:v>50.42575204336368</c:v>
                </c:pt>
                <c:pt idx="11">
                  <c:v>50.998243080770948</c:v>
                </c:pt>
                <c:pt idx="12">
                  <c:v>50.250502715689052</c:v>
                </c:pt>
                <c:pt idx="13">
                  <c:v>51.144764391324017</c:v>
                </c:pt>
                <c:pt idx="14">
                  <c:v>53.143038011915266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B0-41A6-BDF3-899A485EBA60}"/>
            </c:ext>
          </c:extLst>
        </c:ser>
        <c:ser>
          <c:idx val="6"/>
          <c:order val="7"/>
          <c:tx>
            <c:strRef>
              <c:f>'Figure 7.1'!$B$9</c:f>
              <c:strCache>
                <c:ptCount val="1"/>
                <c:pt idx="0">
                  <c:v>Human Sewage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7.1'!$C$1:$AG$1</c15:sqref>
                  </c15:fullRef>
                </c:ext>
              </c:extLst>
              <c:f>('Figure 7.1'!$C$1,'Figure 7.1'!$H$1,'Figure 7.1'!$M$1,'Figure 7.1'!$R$1,'Figure 7.1'!$W$1:$AG$1)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 formatCode="General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7.1'!$C$9:$AG$9</c15:sqref>
                  </c15:fullRef>
                </c:ext>
              </c:extLst>
              <c:f>('Figure 7.1'!$C$9,'Figure 7.1'!$H$9,'Figure 7.1'!$M$9,'Figure 7.1'!$R$9,'Figure 7.1'!$W$9:$AG$9)</c:f>
              <c:numCache>
                <c:formatCode>0.0</c:formatCode>
                <c:ptCount val="15"/>
                <c:pt idx="0">
                  <c:v>75.142985651485716</c:v>
                </c:pt>
                <c:pt idx="1">
                  <c:v>73.127296060971446</c:v>
                </c:pt>
                <c:pt idx="2">
                  <c:v>82.648763299142871</c:v>
                </c:pt>
                <c:pt idx="3">
                  <c:v>89.380701754142848</c:v>
                </c:pt>
                <c:pt idx="4">
                  <c:v>94.201638325142866</c:v>
                </c:pt>
                <c:pt idx="5">
                  <c:v>92.897027948057172</c:v>
                </c:pt>
                <c:pt idx="6">
                  <c:v>92.851599349551435</c:v>
                </c:pt>
                <c:pt idx="7">
                  <c:v>92.403014031271439</c:v>
                </c:pt>
                <c:pt idx="8">
                  <c:v>95.335003078857156</c:v>
                </c:pt>
                <c:pt idx="9">
                  <c:v>96.130054317220001</c:v>
                </c:pt>
                <c:pt idx="10">
                  <c:v>101.43864692580379</c:v>
                </c:pt>
                <c:pt idx="11">
                  <c:v>102.91189556687222</c:v>
                </c:pt>
                <c:pt idx="12">
                  <c:v>103.40030297565134</c:v>
                </c:pt>
                <c:pt idx="13">
                  <c:v>105.85709527045718</c:v>
                </c:pt>
                <c:pt idx="14">
                  <c:v>107.05945463764571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B0-41A6-BDF3-899A485EBA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407552"/>
        <c:axId val="159311360"/>
      </c:barChart>
      <c:catAx>
        <c:axId val="80407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9311360"/>
        <c:crosses val="autoZero"/>
        <c:auto val="1"/>
        <c:lblAlgn val="ctr"/>
        <c:lblOffset val="100"/>
        <c:noMultiLvlLbl val="0"/>
      </c:catAx>
      <c:valAx>
        <c:axId val="159311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kilotonnes</a:t>
                </a:r>
                <a:r>
                  <a:rPr lang="en-IE" sz="1200" baseline="0"/>
                  <a:t> CO</a:t>
                </a:r>
                <a:r>
                  <a:rPr lang="en-IE" sz="1200" baseline="-25000"/>
                  <a:t>2</a:t>
                </a:r>
                <a:r>
                  <a:rPr lang="en-IE" sz="1200" baseline="0"/>
                  <a:t> eq</a:t>
                </a:r>
                <a:endParaRPr lang="en-IE" sz="1200"/>
              </a:p>
            </c:rich>
          </c:tx>
          <c:layout>
            <c:manualLayout>
              <c:xMode val="edge"/>
              <c:yMode val="edge"/>
              <c:x val="0"/>
              <c:y val="0.2412041427700611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0407552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2644863537101995E-2"/>
          <c:y val="0.89911091963339562"/>
          <c:w val="0.92757045119550119"/>
          <c:h val="8.749058693598477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'Figure 7.2'!$B$2</c:f>
              <c:strCache>
                <c:ptCount val="1"/>
                <c:pt idx="0">
                  <c:v>CH₄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7.2'!$E$1:$AI$1</c15:sqref>
                  </c15:fullRef>
                </c:ext>
              </c:extLst>
              <c:f>('Figure 7.2'!$E$1,'Figure 7.2'!$J$1,'Figure 7.2'!$O$1,'Figure 7.2'!$T$1,'Figure 7.2'!$Y$1:$AI$1)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7.2'!$E$2:$AI$2</c15:sqref>
                  </c15:fullRef>
                </c:ext>
              </c:extLst>
              <c:f>('Figure 7.2'!$E$2,'Figure 7.2'!$J$2,'Figure 7.2'!$O$2,'Figure 7.2'!$T$2,'Figure 7.2'!$Y$2:$AI$2)</c:f>
              <c:numCache>
                <c:formatCode>0.0</c:formatCode>
                <c:ptCount val="15"/>
                <c:pt idx="0">
                  <c:v>1380.2262078972738</c:v>
                </c:pt>
                <c:pt idx="1">
                  <c:v>1656.735974753831</c:v>
                </c:pt>
                <c:pt idx="2">
                  <c:v>1332.3414424980945</c:v>
                </c:pt>
                <c:pt idx="3">
                  <c:v>1085.7974273396007</c:v>
                </c:pt>
                <c:pt idx="4">
                  <c:v>357.83270625372234</c:v>
                </c:pt>
                <c:pt idx="5">
                  <c:v>460.68843739378912</c:v>
                </c:pt>
                <c:pt idx="6">
                  <c:v>379.52048401757509</c:v>
                </c:pt>
                <c:pt idx="7">
                  <c:v>537.73352421717777</c:v>
                </c:pt>
                <c:pt idx="8">
                  <c:v>724.90216626432425</c:v>
                </c:pt>
                <c:pt idx="9">
                  <c:v>803.24202775441802</c:v>
                </c:pt>
                <c:pt idx="10">
                  <c:v>823.74897615942029</c:v>
                </c:pt>
                <c:pt idx="11">
                  <c:v>796.42234363452462</c:v>
                </c:pt>
                <c:pt idx="12">
                  <c:v>770.13986092255107</c:v>
                </c:pt>
                <c:pt idx="13">
                  <c:v>757.61258587862869</c:v>
                </c:pt>
                <c:pt idx="14">
                  <c:v>750.58716564035694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AF-47EE-A8FC-0E95468C233B}"/>
            </c:ext>
          </c:extLst>
        </c:ser>
        <c:ser>
          <c:idx val="2"/>
          <c:order val="1"/>
          <c:tx>
            <c:strRef>
              <c:f>'Figure 7.2'!$B$3</c:f>
              <c:strCache>
                <c:ptCount val="1"/>
                <c:pt idx="0">
                  <c:v>N₂O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7.2'!$E$1:$AI$1</c15:sqref>
                  </c15:fullRef>
                </c:ext>
              </c:extLst>
              <c:f>('Figure 7.2'!$E$1,'Figure 7.2'!$J$1,'Figure 7.2'!$O$1,'Figure 7.2'!$T$1,'Figure 7.2'!$Y$1:$AI$1)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7.2'!$E$3:$AI$3</c15:sqref>
                  </c15:fullRef>
                </c:ext>
              </c:extLst>
              <c:f>('Figure 7.2'!$E$3,'Figure 7.2'!$J$3,'Figure 7.2'!$O$3,'Figure 7.2'!$T$3,'Figure 7.2'!$Y$3:$AI$3)</c:f>
              <c:numCache>
                <c:formatCode>0.0</c:formatCode>
                <c:ptCount val="15"/>
                <c:pt idx="0">
                  <c:v>76.241016693077626</c:v>
                </c:pt>
                <c:pt idx="1">
                  <c:v>74.282086935767467</c:v>
                </c:pt>
                <c:pt idx="2">
                  <c:v>83.681370258819371</c:v>
                </c:pt>
                <c:pt idx="3">
                  <c:v>110.44929283216928</c:v>
                </c:pt>
                <c:pt idx="4">
                  <c:v>115.20775922344259</c:v>
                </c:pt>
                <c:pt idx="5">
                  <c:v>113.68956632731411</c:v>
                </c:pt>
                <c:pt idx="6">
                  <c:v>111.74967987246677</c:v>
                </c:pt>
                <c:pt idx="7">
                  <c:v>111.39341387413086</c:v>
                </c:pt>
                <c:pt idx="8">
                  <c:v>112.88381781345265</c:v>
                </c:pt>
                <c:pt idx="9">
                  <c:v>113.09741509995555</c:v>
                </c:pt>
                <c:pt idx="10">
                  <c:v>118.03391078987164</c:v>
                </c:pt>
                <c:pt idx="11">
                  <c:v>121.41505841184573</c:v>
                </c:pt>
                <c:pt idx="12">
                  <c:v>121.12295939442606</c:v>
                </c:pt>
                <c:pt idx="13">
                  <c:v>124.72594646186171</c:v>
                </c:pt>
                <c:pt idx="14">
                  <c:v>125.89666178794168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AF-47EE-A8FC-0E95468C233B}"/>
            </c:ext>
          </c:extLst>
        </c:ser>
        <c:ser>
          <c:idx val="0"/>
          <c:order val="2"/>
          <c:tx>
            <c:strRef>
              <c:f>'Figure 7.2'!$B$4</c:f>
              <c:strCache>
                <c:ptCount val="1"/>
                <c:pt idx="0">
                  <c:v>CO₂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7.2'!$E$1:$AI$1</c15:sqref>
                  </c15:fullRef>
                </c:ext>
              </c:extLst>
              <c:f>('Figure 7.2'!$E$1,'Figure 7.2'!$J$1,'Figure 7.2'!$O$1,'Figure 7.2'!$T$1,'Figure 7.2'!$Y$1:$AI$1)</c:f>
              <c:numCache>
                <c:formatCode>0</c:formatCode>
                <c:ptCount val="15"/>
                <c:pt idx="0">
                  <c:v>1990</c:v>
                </c:pt>
                <c:pt idx="1">
                  <c:v>1995</c:v>
                </c:pt>
                <c:pt idx="2">
                  <c:v>2000</c:v>
                </c:pt>
                <c:pt idx="3">
                  <c:v>2005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7.2'!$E$4:$AI$4</c15:sqref>
                  </c15:fullRef>
                </c:ext>
              </c:extLst>
              <c:f>('Figure 7.2'!$E$4,'Figure 7.2'!$J$4,'Figure 7.2'!$O$4,'Figure 7.2'!$T$4,'Figure 7.2'!$Y$4:$AI$4)</c:f>
              <c:numCache>
                <c:formatCode>0.0</c:formatCode>
                <c:ptCount val="15"/>
                <c:pt idx="0">
                  <c:v>95.586393100615695</c:v>
                </c:pt>
                <c:pt idx="1">
                  <c:v>98.1600335732833</c:v>
                </c:pt>
                <c:pt idx="2">
                  <c:v>76.747551833598067</c:v>
                </c:pt>
                <c:pt idx="3">
                  <c:v>128.49588098665768</c:v>
                </c:pt>
                <c:pt idx="4">
                  <c:v>61.015934692261041</c:v>
                </c:pt>
                <c:pt idx="5">
                  <c:v>43.824279636887987</c:v>
                </c:pt>
                <c:pt idx="6">
                  <c:v>47.595212196436158</c:v>
                </c:pt>
                <c:pt idx="7">
                  <c:v>44.555258364823317</c:v>
                </c:pt>
                <c:pt idx="8">
                  <c:v>41.12491951987716</c:v>
                </c:pt>
                <c:pt idx="9">
                  <c:v>41.849098806649948</c:v>
                </c:pt>
                <c:pt idx="10">
                  <c:v>24.650008230852372</c:v>
                </c:pt>
                <c:pt idx="11">
                  <c:v>27.037659067065395</c:v>
                </c:pt>
                <c:pt idx="12">
                  <c:v>23.49070589395857</c:v>
                </c:pt>
                <c:pt idx="13">
                  <c:v>31.974186260019533</c:v>
                </c:pt>
                <c:pt idx="14">
                  <c:v>29.249133913042495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AF-47EE-A8FC-0E95468C2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546432"/>
        <c:axId val="186679296"/>
      </c:barChart>
      <c:catAx>
        <c:axId val="1865464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6679296"/>
        <c:crosses val="autoZero"/>
        <c:auto val="1"/>
        <c:lblAlgn val="ctr"/>
        <c:lblOffset val="100"/>
        <c:noMultiLvlLbl val="0"/>
      </c:catAx>
      <c:valAx>
        <c:axId val="186679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kilotonnes CO</a:t>
                </a:r>
                <a:r>
                  <a:rPr lang="en-IE" sz="1200" baseline="-25000"/>
                  <a:t>2</a:t>
                </a:r>
                <a:r>
                  <a:rPr lang="en-IE" sz="1200"/>
                  <a:t> eq</a:t>
                </a:r>
              </a:p>
            </c:rich>
          </c:tx>
          <c:layout>
            <c:manualLayout>
              <c:xMode val="edge"/>
              <c:yMode val="edge"/>
              <c:x val="0"/>
              <c:y val="0.3232578991265098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6546432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1175837217941771E-2"/>
          <c:y val="0.92231839867362353"/>
          <c:w val="0.84026348228287528"/>
          <c:h val="6.0095665643820642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7646692084828E-2"/>
          <c:y val="4.0396371597799949E-2"/>
          <c:w val="0.94804681759096121"/>
          <c:h val="0.81107119422572183"/>
        </c:manualLayout>
      </c:layout>
      <c:barChart>
        <c:barDir val="col"/>
        <c:grouping val="stacked"/>
        <c:varyColors val="0"/>
        <c:ser>
          <c:idx val="0"/>
          <c:order val="2"/>
          <c:tx>
            <c:strRef>
              <c:f>Figure7.3!$D$1</c:f>
              <c:strCache>
                <c:ptCount val="1"/>
                <c:pt idx="0">
                  <c:v>CH₄ Flaring</c:v>
                </c:pt>
              </c:strCache>
            </c:strRef>
          </c:tx>
          <c:invertIfNegative val="0"/>
          <c:cat>
            <c:numRef>
              <c:f>Figure7.3!$B$2:$B$32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Figure7.3!$D$2:$D$32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0.59884647994659546</c:v>
                </c:pt>
                <c:pt idx="7">
                  <c:v>0.59183796484978846</c:v>
                </c:pt>
                <c:pt idx="8">
                  <c:v>0.7701092159787627</c:v>
                </c:pt>
                <c:pt idx="9">
                  <c:v>1.096604280088362</c:v>
                </c:pt>
                <c:pt idx="10">
                  <c:v>3.8551062596463961</c:v>
                </c:pt>
                <c:pt idx="11">
                  <c:v>3.9006541582295271</c:v>
                </c:pt>
                <c:pt idx="12">
                  <c:v>8.7734443118818763</c:v>
                </c:pt>
                <c:pt idx="13">
                  <c:v>13.083990116251092</c:v>
                </c:pt>
                <c:pt idx="14">
                  <c:v>23.180452286600051</c:v>
                </c:pt>
                <c:pt idx="15">
                  <c:v>28.638375015155155</c:v>
                </c:pt>
                <c:pt idx="16">
                  <c:v>29.03387921880552</c:v>
                </c:pt>
                <c:pt idx="17">
                  <c:v>40.395901535338119</c:v>
                </c:pt>
                <c:pt idx="18">
                  <c:v>46.639681423965513</c:v>
                </c:pt>
                <c:pt idx="19">
                  <c:v>52.050796665494886</c:v>
                </c:pt>
                <c:pt idx="20">
                  <c:v>49.886651616194598</c:v>
                </c:pt>
                <c:pt idx="21">
                  <c:v>44.205147505828833</c:v>
                </c:pt>
                <c:pt idx="22">
                  <c:v>45.121026591181227</c:v>
                </c:pt>
                <c:pt idx="23">
                  <c:v>38.988319076583487</c:v>
                </c:pt>
                <c:pt idx="24">
                  <c:v>25.538513812113305</c:v>
                </c:pt>
                <c:pt idx="25">
                  <c:v>15.61944080828834</c:v>
                </c:pt>
                <c:pt idx="26">
                  <c:v>13.076513944337128</c:v>
                </c:pt>
                <c:pt idx="27">
                  <c:v>12.043134871542373</c:v>
                </c:pt>
                <c:pt idx="28">
                  <c:v>14.240193187481069</c:v>
                </c:pt>
                <c:pt idx="29">
                  <c:v>13.236948956890107</c:v>
                </c:pt>
                <c:pt idx="30">
                  <c:v>11.861164778432496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E6-4929-B867-23E57EB82131}"/>
            </c:ext>
          </c:extLst>
        </c:ser>
        <c:ser>
          <c:idx val="1"/>
          <c:order val="3"/>
          <c:tx>
            <c:strRef>
              <c:f>Figure7.3!$E$1</c:f>
              <c:strCache>
                <c:ptCount val="1"/>
                <c:pt idx="0">
                  <c:v>CH₄ Utilisation</c:v>
                </c:pt>
              </c:strCache>
            </c:strRef>
          </c:tx>
          <c:invertIfNegative val="0"/>
          <c:cat>
            <c:numRef>
              <c:f>Figure7.3!$B$2:$B$32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Figure7.3!$E$2:$E$32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5.8773455999999999</c:v>
                </c:pt>
                <c:pt idx="7">
                  <c:v>18.354167999999998</c:v>
                </c:pt>
                <c:pt idx="8">
                  <c:v>17.632036799999998</c:v>
                </c:pt>
                <c:pt idx="9">
                  <c:v>19.317009599999999</c:v>
                </c:pt>
                <c:pt idx="10">
                  <c:v>19.818489599999996</c:v>
                </c:pt>
                <c:pt idx="11">
                  <c:v>20.159495999999997</c:v>
                </c:pt>
                <c:pt idx="12">
                  <c:v>16.107537599999997</c:v>
                </c:pt>
                <c:pt idx="13">
                  <c:v>13.780670399999996</c:v>
                </c:pt>
                <c:pt idx="14">
                  <c:v>16.749431999999999</c:v>
                </c:pt>
                <c:pt idx="15">
                  <c:v>20.947121828197439</c:v>
                </c:pt>
                <c:pt idx="16">
                  <c:v>21.346095869975453</c:v>
                </c:pt>
                <c:pt idx="17">
                  <c:v>30.55807489898784</c:v>
                </c:pt>
                <c:pt idx="18">
                  <c:v>32.908735617983019</c:v>
                </c:pt>
                <c:pt idx="19">
                  <c:v>35.403536914307814</c:v>
                </c:pt>
                <c:pt idx="20">
                  <c:v>37.09088167260812</c:v>
                </c:pt>
                <c:pt idx="21">
                  <c:v>36.744734204808616</c:v>
                </c:pt>
                <c:pt idx="22">
                  <c:v>36.102696669790639</c:v>
                </c:pt>
                <c:pt idx="23">
                  <c:v>31.742574590387143</c:v>
                </c:pt>
                <c:pt idx="24">
                  <c:v>32.814478770942905</c:v>
                </c:pt>
                <c:pt idx="25">
                  <c:v>35.058517138384637</c:v>
                </c:pt>
                <c:pt idx="26">
                  <c:v>33.316546443635531</c:v>
                </c:pt>
                <c:pt idx="27">
                  <c:v>32.747101772118484</c:v>
                </c:pt>
                <c:pt idx="28">
                  <c:v>28.166727849166563</c:v>
                </c:pt>
                <c:pt idx="29">
                  <c:v>26.122547809100396</c:v>
                </c:pt>
                <c:pt idx="30">
                  <c:v>24.275711231645698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E6-4929-B867-23E57EB82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092224"/>
        <c:axId val="189094144"/>
      </c:barChart>
      <c:lineChart>
        <c:grouping val="standard"/>
        <c:varyColors val="0"/>
        <c:ser>
          <c:idx val="3"/>
          <c:order val="0"/>
          <c:tx>
            <c:strRef>
              <c:f>Figure7.3!$C$1</c:f>
              <c:strCache>
                <c:ptCount val="1"/>
                <c:pt idx="0">
                  <c:v>Total CH₄ Produced </c:v>
                </c:pt>
              </c:strCache>
            </c:strRef>
          </c:tx>
          <c:marker>
            <c:symbol val="none"/>
          </c:marker>
          <c:cat>
            <c:numRef>
              <c:f>Figure7.3!$B$2:$B$32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Figure7.3!$C$2:$C$32</c:f>
              <c:numCache>
                <c:formatCode>0.00</c:formatCode>
                <c:ptCount val="31"/>
                <c:pt idx="0">
                  <c:v>52.723000185831985</c:v>
                </c:pt>
                <c:pt idx="1">
                  <c:v>55.943049584813188</c:v>
                </c:pt>
                <c:pt idx="2">
                  <c:v>58.457317566847927</c:v>
                </c:pt>
                <c:pt idx="3">
                  <c:v>60.423525072605109</c:v>
                </c:pt>
                <c:pt idx="4">
                  <c:v>62.242640281072745</c:v>
                </c:pt>
                <c:pt idx="5">
                  <c:v>63.710363610827081</c:v>
                </c:pt>
                <c:pt idx="6">
                  <c:v>65.350976507549447</c:v>
                </c:pt>
                <c:pt idx="7">
                  <c:v>67.454988377486444</c:v>
                </c:pt>
                <c:pt idx="8">
                  <c:v>68.939185874372171</c:v>
                </c:pt>
                <c:pt idx="9">
                  <c:v>70.865109761599612</c:v>
                </c:pt>
                <c:pt idx="10">
                  <c:v>74.400145294048968</c:v>
                </c:pt>
                <c:pt idx="11">
                  <c:v>78.63899097225115</c:v>
                </c:pt>
                <c:pt idx="12">
                  <c:v>82.386717501536495</c:v>
                </c:pt>
                <c:pt idx="13">
                  <c:v>85.150067471316618</c:v>
                </c:pt>
                <c:pt idx="14">
                  <c:v>87.563975654778702</c:v>
                </c:pt>
                <c:pt idx="15">
                  <c:v>89.865439058835705</c:v>
                </c:pt>
                <c:pt idx="16">
                  <c:v>92.35179697081449</c:v>
                </c:pt>
                <c:pt idx="17">
                  <c:v>95.593688423775703</c:v>
                </c:pt>
                <c:pt idx="18">
                  <c:v>98.10209877385509</c:v>
                </c:pt>
                <c:pt idx="19">
                  <c:v>98.846529904859111</c:v>
                </c:pt>
                <c:pt idx="20">
                  <c:v>98.123393582117217</c:v>
                </c:pt>
                <c:pt idx="21">
                  <c:v>96.212327053281399</c:v>
                </c:pt>
                <c:pt idx="22">
                  <c:v>93.335385167041423</c:v>
                </c:pt>
                <c:pt idx="23">
                  <c:v>89.169691393917887</c:v>
                </c:pt>
                <c:pt idx="24">
                  <c:v>84.277035412031651</c:v>
                </c:pt>
                <c:pt idx="25">
                  <c:v>79.755026162076064</c:v>
                </c:pt>
                <c:pt idx="26">
                  <c:v>76.375494758456142</c:v>
                </c:pt>
                <c:pt idx="27">
                  <c:v>73.506446170345612</c:v>
                </c:pt>
                <c:pt idx="28">
                  <c:v>70.115294832234198</c:v>
                </c:pt>
                <c:pt idx="29">
                  <c:v>66.434590004725848</c:v>
                </c:pt>
                <c:pt idx="30">
                  <c:v>62.854320341862426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E6-4929-B867-23E57EB82131}"/>
            </c:ext>
          </c:extLst>
        </c:ser>
        <c:ser>
          <c:idx val="2"/>
          <c:order val="1"/>
          <c:tx>
            <c:strRef>
              <c:f>Figure7.3!$F$1</c:f>
              <c:strCache>
                <c:ptCount val="1"/>
                <c:pt idx="0">
                  <c:v>CH₄ Emissions </c:v>
                </c:pt>
              </c:strCache>
            </c:strRef>
          </c:tx>
          <c:marker>
            <c:symbol val="none"/>
          </c:marker>
          <c:cat>
            <c:numRef>
              <c:f>Figure7.3!$B$2:$B$32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Figure7.3!$F$2:$F$32</c:f>
              <c:numCache>
                <c:formatCode>0.00</c:formatCode>
                <c:ptCount val="31"/>
                <c:pt idx="0">
                  <c:v>52.723000185831985</c:v>
                </c:pt>
                <c:pt idx="1">
                  <c:v>55.943049584813188</c:v>
                </c:pt>
                <c:pt idx="2">
                  <c:v>58.457317566847927</c:v>
                </c:pt>
                <c:pt idx="3">
                  <c:v>60.423525072605109</c:v>
                </c:pt>
                <c:pt idx="4">
                  <c:v>62.242640281072745</c:v>
                </c:pt>
                <c:pt idx="5">
                  <c:v>63.710363610827081</c:v>
                </c:pt>
                <c:pt idx="6">
                  <c:v>58.874784427602847</c:v>
                </c:pt>
                <c:pt idx="7">
                  <c:v>48.508982412636655</c:v>
                </c:pt>
                <c:pt idx="8">
                  <c:v>50.537039858393406</c:v>
                </c:pt>
                <c:pt idx="9">
                  <c:v>50.451495881511249</c:v>
                </c:pt>
                <c:pt idx="10">
                  <c:v>50.726549434402578</c:v>
                </c:pt>
                <c:pt idx="11">
                  <c:v>54.578840814021625</c:v>
                </c:pt>
                <c:pt idx="12">
                  <c:v>57.50573558965462</c:v>
                </c:pt>
                <c:pt idx="13">
                  <c:v>58.285406955065532</c:v>
                </c:pt>
                <c:pt idx="14">
                  <c:v>47.634091368178645</c:v>
                </c:pt>
                <c:pt idx="15">
                  <c:v>40.279942215483111</c:v>
                </c:pt>
                <c:pt idx="16">
                  <c:v>41.971821882033524</c:v>
                </c:pt>
                <c:pt idx="17">
                  <c:v>24.639711989449744</c:v>
                </c:pt>
                <c:pt idx="18">
                  <c:v>18.553681731906558</c:v>
                </c:pt>
                <c:pt idx="19">
                  <c:v>11.392196325056416</c:v>
                </c:pt>
                <c:pt idx="20">
                  <c:v>11.145860293314501</c:v>
                </c:pt>
                <c:pt idx="21">
                  <c:v>15.262445342643957</c:v>
                </c:pt>
                <c:pt idx="22">
                  <c:v>12.111661906069566</c:v>
                </c:pt>
                <c:pt idx="23">
                  <c:v>18.438797726947261</c:v>
                </c:pt>
                <c:pt idx="24">
                  <c:v>25.924042828975434</c:v>
                </c:pt>
                <c:pt idx="25">
                  <c:v>29.077068215403081</c:v>
                </c:pt>
                <c:pt idx="26">
                  <c:v>29.982434370483482</c:v>
                </c:pt>
                <c:pt idx="27">
                  <c:v>28.716209526684761</c:v>
                </c:pt>
                <c:pt idx="28">
                  <c:v>27.708373795586564</c:v>
                </c:pt>
                <c:pt idx="29">
                  <c:v>27.075093238735345</c:v>
                </c:pt>
                <c:pt idx="30">
                  <c:v>26.717444331784229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BE6-4929-B867-23E57EB82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92224"/>
        <c:axId val="189094144"/>
      </c:lineChart>
      <c:catAx>
        <c:axId val="18909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/>
          <a:lstStyle/>
          <a:p>
            <a:pPr>
              <a:defRPr sz="1200"/>
            </a:pPr>
            <a:endParaRPr lang="en-US"/>
          </a:p>
        </c:txPr>
        <c:crossAx val="189094144"/>
        <c:crosses val="autoZero"/>
        <c:auto val="1"/>
        <c:lblAlgn val="ctr"/>
        <c:lblOffset val="100"/>
        <c:tickLblSkip val="1"/>
        <c:noMultiLvlLbl val="0"/>
      </c:catAx>
      <c:valAx>
        <c:axId val="189094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kilotonnes CH</a:t>
                </a:r>
                <a:r>
                  <a:rPr lang="en-IE" sz="1200" baseline="-25000"/>
                  <a:t>4</a:t>
                </a:r>
              </a:p>
            </c:rich>
          </c:tx>
          <c:layout>
            <c:manualLayout>
              <c:xMode val="edge"/>
              <c:yMode val="edge"/>
              <c:x val="5.0459201722798186E-3"/>
              <c:y val="0.2909138961796441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9092224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0521725515877442"/>
          <c:y val="0.92129764842201856"/>
          <c:w val="0.87265728976488866"/>
          <c:h val="5.9094503395219856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2108200</xdr:colOff>
      <xdr:row>10</xdr:row>
      <xdr:rowOff>185304</xdr:rowOff>
    </xdr:from>
    <xdr:to>
      <xdr:col>33</xdr:col>
      <xdr:colOff>165099</xdr:colOff>
      <xdr:row>37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D3B320-DBA8-4389-8C81-789CEB652C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127000</xdr:colOff>
      <xdr:row>5</xdr:row>
      <xdr:rowOff>96117</xdr:rowOff>
    </xdr:from>
    <xdr:to>
      <xdr:col>35</xdr:col>
      <xdr:colOff>25400</xdr:colOff>
      <xdr:row>28</xdr:row>
      <xdr:rowOff>63501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259902-0BB6-488C-A5BC-D10D663AAB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555625</xdr:colOff>
      <xdr:row>0</xdr:row>
      <xdr:rowOff>190500</xdr:rowOff>
    </xdr:from>
    <xdr:to>
      <xdr:col>36</xdr:col>
      <xdr:colOff>508000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FE756B-8C7B-4D6B-8807-0F9A4C499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1866899</xdr:colOff>
      <xdr:row>37</xdr:row>
      <xdr:rowOff>0</xdr:rowOff>
    </xdr:from>
    <xdr:to>
      <xdr:col>7</xdr:col>
      <xdr:colOff>996546</xdr:colOff>
      <xdr:row>39</xdr:row>
      <xdr:rowOff>101600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9699" y="7099300"/>
          <a:ext cx="4730347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37</xdr:row>
      <xdr:rowOff>19050</xdr:rowOff>
    </xdr:from>
    <xdr:to>
      <xdr:col>7</xdr:col>
      <xdr:colOff>152400</xdr:colOff>
      <xdr:row>38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5591175"/>
          <a:ext cx="240030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ir%20Emissions/Annual%20Inventory%20Compilation/2013data/Data%20Processing/Waste/Wastewater_Sludge_Sewage_2013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QC"/>
      <sheetName val="NEW_5D1"/>
      <sheetName val="Wastewater&amp;Sludge"/>
      <sheetName val="N2O Sewage"/>
      <sheetName val="Biogas recovery"/>
      <sheetName val="Recalculations 2015 submission"/>
      <sheetName val="Ringsend only"/>
    </sheetNames>
    <sheetDataSet>
      <sheetData sheetId="0"/>
      <sheetData sheetId="1">
        <row r="9">
          <cell r="E9" t="str">
            <v>NO</v>
          </cell>
        </row>
        <row r="41">
          <cell r="E41">
            <v>85124.219726209965</v>
          </cell>
        </row>
      </sheetData>
      <sheetData sheetId="2">
        <row r="20">
          <cell r="O20">
            <v>3118.5150000000003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1F6EA-981E-452D-AFCD-97EC5CD5764B}">
  <sheetPr>
    <tabColor rgb="FF92D050"/>
  </sheetPr>
  <dimension ref="B1:H18"/>
  <sheetViews>
    <sheetView tabSelected="1" zoomScale="75" zoomScaleNormal="75" workbookViewId="0">
      <selection activeCell="C32" sqref="C32"/>
    </sheetView>
  </sheetViews>
  <sheetFormatPr defaultRowHeight="15" x14ac:dyDescent="0.25"/>
  <cols>
    <col min="1" max="1" width="2.7109375" style="102" customWidth="1"/>
    <col min="2" max="2" width="68.140625" style="102" bestFit="1" customWidth="1"/>
    <col min="3" max="5" width="14.140625" style="102" customWidth="1"/>
    <col min="6" max="16384" width="9.140625" style="102"/>
  </cols>
  <sheetData>
    <row r="1" spans="2:8" x14ac:dyDescent="0.25">
      <c r="B1" s="101" t="s">
        <v>53</v>
      </c>
    </row>
    <row r="2" spans="2:8" x14ac:dyDescent="0.25">
      <c r="B2" s="101"/>
    </row>
    <row r="3" spans="2:8" ht="18" x14ac:dyDescent="0.25">
      <c r="B3" s="103" t="s">
        <v>54</v>
      </c>
      <c r="C3" s="104" t="s">
        <v>55</v>
      </c>
      <c r="D3" s="104" t="s">
        <v>56</v>
      </c>
      <c r="E3" s="104" t="s">
        <v>57</v>
      </c>
    </row>
    <row r="4" spans="2:8" x14ac:dyDescent="0.25">
      <c r="B4" s="105" t="s">
        <v>58</v>
      </c>
      <c r="C4" s="106"/>
      <c r="D4" s="106"/>
      <c r="E4" s="106"/>
      <c r="H4" s="107"/>
    </row>
    <row r="5" spans="2:8" x14ac:dyDescent="0.25">
      <c r="B5" s="108" t="s">
        <v>59</v>
      </c>
      <c r="C5" s="109" t="s">
        <v>28</v>
      </c>
      <c r="D5" s="109" t="s">
        <v>60</v>
      </c>
      <c r="E5" s="109" t="s">
        <v>28</v>
      </c>
      <c r="H5" s="109"/>
    </row>
    <row r="6" spans="2:8" x14ac:dyDescent="0.25">
      <c r="B6" s="108" t="s">
        <v>61</v>
      </c>
      <c r="C6" s="109" t="s">
        <v>28</v>
      </c>
      <c r="D6" s="109" t="s">
        <v>60</v>
      </c>
      <c r="E6" s="109" t="s">
        <v>28</v>
      </c>
      <c r="F6" s="110"/>
    </row>
    <row r="7" spans="2:8" x14ac:dyDescent="0.25">
      <c r="B7" s="105" t="s">
        <v>62</v>
      </c>
      <c r="C7" s="230"/>
      <c r="D7" s="230"/>
      <c r="E7" s="230"/>
    </row>
    <row r="8" spans="2:8" x14ac:dyDescent="0.25">
      <c r="B8" s="108" t="s">
        <v>63</v>
      </c>
      <c r="C8" s="109" t="s">
        <v>28</v>
      </c>
      <c r="D8" s="109" t="s">
        <v>64</v>
      </c>
      <c r="E8" s="109" t="s">
        <v>64</v>
      </c>
    </row>
    <row r="9" spans="2:8" x14ac:dyDescent="0.25">
      <c r="B9" s="108" t="s">
        <v>65</v>
      </c>
      <c r="C9" s="109" t="s">
        <v>28</v>
      </c>
      <c r="D9" s="109" t="s">
        <v>64</v>
      </c>
      <c r="E9" s="109" t="s">
        <v>28</v>
      </c>
      <c r="F9" s="110"/>
    </row>
    <row r="10" spans="2:8" x14ac:dyDescent="0.25">
      <c r="B10" s="105" t="s">
        <v>66</v>
      </c>
      <c r="C10" s="230"/>
      <c r="D10" s="230"/>
      <c r="E10" s="230"/>
    </row>
    <row r="11" spans="2:8" x14ac:dyDescent="0.25">
      <c r="B11" s="108" t="s">
        <v>67</v>
      </c>
      <c r="C11" s="109" t="s">
        <v>68</v>
      </c>
      <c r="D11" s="109" t="s">
        <v>68</v>
      </c>
      <c r="E11" s="109" t="s">
        <v>68</v>
      </c>
    </row>
    <row r="12" spans="2:8" x14ac:dyDescent="0.25">
      <c r="B12" s="108" t="s">
        <v>69</v>
      </c>
      <c r="C12" s="109" t="s">
        <v>68</v>
      </c>
      <c r="D12" s="109" t="s">
        <v>68</v>
      </c>
      <c r="E12" s="109" t="s">
        <v>68</v>
      </c>
      <c r="F12" s="110"/>
    </row>
    <row r="13" spans="2:8" x14ac:dyDescent="0.25">
      <c r="B13" s="105" t="s">
        <v>70</v>
      </c>
      <c r="C13" s="111"/>
    </row>
    <row r="14" spans="2:8" x14ac:dyDescent="0.25">
      <c r="B14" s="108" t="s">
        <v>71</v>
      </c>
      <c r="C14" s="109" t="s">
        <v>28</v>
      </c>
      <c r="D14" s="109" t="s">
        <v>72</v>
      </c>
      <c r="E14" s="109" t="s">
        <v>68</v>
      </c>
      <c r="F14" s="110"/>
    </row>
    <row r="15" spans="2:8" x14ac:dyDescent="0.25">
      <c r="B15" s="108" t="s">
        <v>73</v>
      </c>
      <c r="C15" s="109" t="s">
        <v>28</v>
      </c>
      <c r="D15" s="109" t="s">
        <v>28</v>
      </c>
      <c r="E15" s="109" t="s">
        <v>28</v>
      </c>
    </row>
    <row r="16" spans="2:8" x14ac:dyDescent="0.25">
      <c r="B16" s="112" t="s">
        <v>74</v>
      </c>
      <c r="C16" s="113" t="s">
        <v>28</v>
      </c>
      <c r="D16" s="113" t="s">
        <v>28</v>
      </c>
      <c r="E16" s="113" t="s">
        <v>28</v>
      </c>
    </row>
    <row r="18" spans="2:2" x14ac:dyDescent="0.25">
      <c r="B18" s="111" t="s">
        <v>226</v>
      </c>
    </row>
  </sheetData>
  <mergeCells count="2">
    <mergeCell ref="C7:E7"/>
    <mergeCell ref="C10:E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50243-4C5F-47C7-A3B3-E244AA203D68}">
  <sheetPr>
    <tabColor rgb="FF92D050"/>
  </sheetPr>
  <dimension ref="B2:N35"/>
  <sheetViews>
    <sheetView zoomScale="75" zoomScaleNormal="75" workbookViewId="0">
      <selection activeCell="L3" sqref="L3:L37"/>
    </sheetView>
  </sheetViews>
  <sheetFormatPr defaultRowHeight="15" x14ac:dyDescent="0.25"/>
  <cols>
    <col min="1" max="1" width="3.42578125" style="102" customWidth="1"/>
    <col min="2" max="3" width="9.140625" style="102"/>
    <col min="4" max="4" width="4.5703125" style="102" bestFit="1" customWidth="1"/>
    <col min="5" max="10" width="16.28515625" style="102" customWidth="1"/>
    <col min="11" max="16384" width="9.140625" style="102"/>
  </cols>
  <sheetData>
    <row r="2" spans="2:14" ht="41.25" customHeight="1" x14ac:dyDescent="0.25">
      <c r="B2" s="157" t="s">
        <v>2</v>
      </c>
      <c r="C2" s="157" t="s">
        <v>3</v>
      </c>
      <c r="D2" s="157" t="s">
        <v>235</v>
      </c>
      <c r="E2" s="158" t="s">
        <v>236</v>
      </c>
      <c r="F2" s="158" t="s">
        <v>237</v>
      </c>
      <c r="G2" s="158" t="s">
        <v>192</v>
      </c>
      <c r="H2" s="158" t="s">
        <v>171</v>
      </c>
      <c r="I2" s="158" t="s">
        <v>172</v>
      </c>
      <c r="J2" s="157" t="s">
        <v>193</v>
      </c>
      <c r="N2" s="159"/>
    </row>
    <row r="3" spans="2:14" x14ac:dyDescent="0.25">
      <c r="B3" s="160"/>
      <c r="C3" s="160" t="s">
        <v>173</v>
      </c>
      <c r="D3" s="160"/>
      <c r="E3" s="160" t="s">
        <v>174</v>
      </c>
      <c r="F3" s="160" t="s">
        <v>175</v>
      </c>
      <c r="G3" s="160" t="s">
        <v>175</v>
      </c>
      <c r="H3" s="160" t="s">
        <v>175</v>
      </c>
      <c r="I3" s="160" t="s">
        <v>175</v>
      </c>
      <c r="J3" s="160" t="s">
        <v>176</v>
      </c>
    </row>
    <row r="4" spans="2:14" x14ac:dyDescent="0.25">
      <c r="B4" s="161"/>
      <c r="C4" s="161" t="s">
        <v>22</v>
      </c>
      <c r="D4" s="161" t="s">
        <v>23</v>
      </c>
      <c r="E4" s="161" t="s">
        <v>24</v>
      </c>
      <c r="F4" s="161" t="s">
        <v>25</v>
      </c>
      <c r="G4" s="161" t="s">
        <v>26</v>
      </c>
      <c r="H4" s="161" t="s">
        <v>177</v>
      </c>
      <c r="I4" s="161" t="s">
        <v>178</v>
      </c>
      <c r="J4" s="161"/>
      <c r="L4" s="57"/>
    </row>
    <row r="5" spans="2:14" x14ac:dyDescent="0.25">
      <c r="B5" s="161">
        <v>1990</v>
      </c>
      <c r="C5" s="162">
        <v>3.5057999999999998</v>
      </c>
      <c r="D5" s="161">
        <v>365</v>
      </c>
      <c r="E5" s="163">
        <v>114</v>
      </c>
      <c r="F5" s="161">
        <v>0.16</v>
      </c>
      <c r="G5" s="161">
        <v>5.0000000000000001E-3</v>
      </c>
      <c r="H5" s="161">
        <v>1.1000000000000001</v>
      </c>
      <c r="I5" s="161">
        <v>1.25</v>
      </c>
      <c r="J5" s="162">
        <v>0.25215766997142858</v>
      </c>
      <c r="L5" s="57"/>
    </row>
    <row r="6" spans="2:14" hidden="1" x14ac:dyDescent="0.25">
      <c r="B6" s="127">
        <v>1991</v>
      </c>
      <c r="C6" s="164">
        <v>3.5257000000000001</v>
      </c>
      <c r="D6" s="127">
        <v>365</v>
      </c>
      <c r="E6" s="165">
        <v>113</v>
      </c>
      <c r="F6" s="127">
        <v>0.16</v>
      </c>
      <c r="G6" s="127">
        <v>5.0000000000000001E-3</v>
      </c>
      <c r="H6" s="127">
        <v>1.1000000000000001</v>
      </c>
      <c r="I6" s="127">
        <v>1.25</v>
      </c>
      <c r="J6" s="164">
        <v>0.2513645296642858</v>
      </c>
      <c r="L6" s="57"/>
    </row>
    <row r="7" spans="2:14" hidden="1" x14ac:dyDescent="0.25">
      <c r="B7" s="127">
        <v>1992</v>
      </c>
      <c r="C7" s="164">
        <v>3.5545</v>
      </c>
      <c r="D7" s="127">
        <v>365</v>
      </c>
      <c r="E7" s="165">
        <v>114</v>
      </c>
      <c r="F7" s="127">
        <v>0.16</v>
      </c>
      <c r="G7" s="127">
        <v>5.0000000000000001E-3</v>
      </c>
      <c r="H7" s="127">
        <v>1.1000000000000001</v>
      </c>
      <c r="I7" s="127">
        <v>1.25</v>
      </c>
      <c r="J7" s="164">
        <v>0.25566045921428571</v>
      </c>
      <c r="L7" s="57"/>
    </row>
    <row r="8" spans="2:14" hidden="1" x14ac:dyDescent="0.25">
      <c r="B8" s="127">
        <v>1993</v>
      </c>
      <c r="C8" s="164">
        <v>3.5741000000000001</v>
      </c>
      <c r="D8" s="127">
        <v>365</v>
      </c>
      <c r="E8" s="165">
        <v>113</v>
      </c>
      <c r="F8" s="127">
        <v>0.16</v>
      </c>
      <c r="G8" s="127">
        <v>5.0000000000000001E-3</v>
      </c>
      <c r="H8" s="127">
        <v>1.1000000000000001</v>
      </c>
      <c r="I8" s="127">
        <v>1.25</v>
      </c>
      <c r="J8" s="164">
        <v>0.25481520420714293</v>
      </c>
      <c r="L8" s="57"/>
    </row>
    <row r="9" spans="2:14" hidden="1" x14ac:dyDescent="0.25">
      <c r="B9" s="127">
        <v>1994</v>
      </c>
      <c r="C9" s="164">
        <v>3.5859000000000001</v>
      </c>
      <c r="D9" s="127">
        <v>365</v>
      </c>
      <c r="E9" s="165">
        <v>110</v>
      </c>
      <c r="F9" s="127">
        <v>0.16</v>
      </c>
      <c r="G9" s="127">
        <v>5.0000000000000001E-3</v>
      </c>
      <c r="H9" s="127">
        <v>1.1000000000000001</v>
      </c>
      <c r="I9" s="127">
        <v>1.25</v>
      </c>
      <c r="J9" s="164">
        <v>0.24886914407142863</v>
      </c>
      <c r="L9" s="57"/>
    </row>
    <row r="10" spans="2:14" x14ac:dyDescent="0.25">
      <c r="B10" s="127">
        <v>1995</v>
      </c>
      <c r="C10" s="164">
        <v>3.6013000000000002</v>
      </c>
      <c r="D10" s="127">
        <v>365</v>
      </c>
      <c r="E10" s="165">
        <v>108</v>
      </c>
      <c r="F10" s="127">
        <v>0.16</v>
      </c>
      <c r="G10" s="127">
        <v>5.0000000000000001E-3</v>
      </c>
      <c r="H10" s="127">
        <v>1.1000000000000001</v>
      </c>
      <c r="I10" s="127">
        <v>1.25</v>
      </c>
      <c r="J10" s="164">
        <v>0.24539361094285719</v>
      </c>
      <c r="L10" s="57"/>
    </row>
    <row r="11" spans="2:14" hidden="1" x14ac:dyDescent="0.25">
      <c r="B11" s="127">
        <v>1996</v>
      </c>
      <c r="C11" s="164">
        <v>3.6261000000000001</v>
      </c>
      <c r="D11" s="127">
        <v>365</v>
      </c>
      <c r="E11" s="165">
        <v>108</v>
      </c>
      <c r="F11" s="127">
        <v>0.16</v>
      </c>
      <c r="G11" s="127">
        <v>5.0000000000000001E-3</v>
      </c>
      <c r="H11" s="127">
        <v>1.1000000000000001</v>
      </c>
      <c r="I11" s="127">
        <v>1.25</v>
      </c>
      <c r="J11" s="164">
        <v>0.24708349002857147</v>
      </c>
      <c r="L11" s="57"/>
    </row>
    <row r="12" spans="2:14" hidden="1" x14ac:dyDescent="0.25">
      <c r="B12" s="127">
        <v>1997</v>
      </c>
      <c r="C12" s="164">
        <v>3.6642999999999999</v>
      </c>
      <c r="D12" s="127">
        <v>365</v>
      </c>
      <c r="E12" s="165">
        <v>109</v>
      </c>
      <c r="F12" s="127">
        <v>0.16</v>
      </c>
      <c r="G12" s="127">
        <v>5.0000000000000001E-3</v>
      </c>
      <c r="H12" s="127">
        <v>1.1000000000000001</v>
      </c>
      <c r="I12" s="127">
        <v>1.25</v>
      </c>
      <c r="J12" s="164">
        <v>0.25199836050714286</v>
      </c>
      <c r="L12" s="57"/>
    </row>
    <row r="13" spans="2:14" hidden="1" x14ac:dyDescent="0.25">
      <c r="B13" s="127">
        <v>1998</v>
      </c>
      <c r="C13" s="164">
        <v>3.7031000000000001</v>
      </c>
      <c r="D13" s="127">
        <v>365</v>
      </c>
      <c r="E13" s="165">
        <v>112</v>
      </c>
      <c r="F13" s="127">
        <v>0.16</v>
      </c>
      <c r="G13" s="127">
        <v>5.0000000000000001E-3</v>
      </c>
      <c r="H13" s="127">
        <v>1.1000000000000001</v>
      </c>
      <c r="I13" s="127">
        <v>1.25</v>
      </c>
      <c r="J13" s="164">
        <v>0.26167585840000002</v>
      </c>
      <c r="L13" s="57"/>
    </row>
    <row r="14" spans="2:14" hidden="1" x14ac:dyDescent="0.25">
      <c r="B14" s="127">
        <v>1999</v>
      </c>
      <c r="C14" s="164">
        <v>3.7416</v>
      </c>
      <c r="D14" s="127">
        <v>365</v>
      </c>
      <c r="E14" s="165">
        <v>115</v>
      </c>
      <c r="F14" s="127">
        <v>0.16</v>
      </c>
      <c r="G14" s="127">
        <v>5.0000000000000001E-3</v>
      </c>
      <c r="H14" s="127">
        <v>1.1000000000000001</v>
      </c>
      <c r="I14" s="127">
        <v>1.25</v>
      </c>
      <c r="J14" s="164">
        <v>0.27147846942857146</v>
      </c>
      <c r="L14" s="57"/>
    </row>
    <row r="15" spans="2:14" x14ac:dyDescent="0.25">
      <c r="B15" s="127">
        <v>2000</v>
      </c>
      <c r="C15" s="164">
        <v>3.7894999999999999</v>
      </c>
      <c r="D15" s="127">
        <v>365</v>
      </c>
      <c r="E15" s="165">
        <v>116</v>
      </c>
      <c r="F15" s="127">
        <v>0.16</v>
      </c>
      <c r="G15" s="127">
        <v>5.0000000000000001E-3</v>
      </c>
      <c r="H15" s="127">
        <v>1.1000000000000001</v>
      </c>
      <c r="I15" s="127">
        <v>1.25</v>
      </c>
      <c r="J15" s="164">
        <v>0.27734484328571435</v>
      </c>
      <c r="L15" s="57"/>
    </row>
    <row r="16" spans="2:14" hidden="1" x14ac:dyDescent="0.25">
      <c r="B16" s="127">
        <v>2001</v>
      </c>
      <c r="C16" s="164">
        <v>3.8472</v>
      </c>
      <c r="D16" s="127">
        <v>365</v>
      </c>
      <c r="E16" s="165">
        <v>118</v>
      </c>
      <c r="F16" s="127">
        <v>0.16</v>
      </c>
      <c r="G16" s="127">
        <v>5.0000000000000001E-3</v>
      </c>
      <c r="H16" s="127">
        <v>1.1000000000000001</v>
      </c>
      <c r="I16" s="127">
        <v>1.25</v>
      </c>
      <c r="J16" s="164">
        <v>0.28642239120000007</v>
      </c>
      <c r="L16" s="57"/>
    </row>
    <row r="17" spans="2:12" hidden="1" x14ac:dyDescent="0.25">
      <c r="B17" s="127">
        <v>2002</v>
      </c>
      <c r="C17" s="164">
        <v>3.9171999999999998</v>
      </c>
      <c r="D17" s="127">
        <v>365</v>
      </c>
      <c r="E17" s="165">
        <v>118</v>
      </c>
      <c r="F17" s="127">
        <v>0.16</v>
      </c>
      <c r="G17" s="127">
        <v>5.0000000000000001E-3</v>
      </c>
      <c r="H17" s="127">
        <v>1.1000000000000001</v>
      </c>
      <c r="I17" s="127">
        <v>1.25</v>
      </c>
      <c r="J17" s="164">
        <v>0.29163386120000001</v>
      </c>
      <c r="L17" s="57"/>
    </row>
    <row r="18" spans="2:12" hidden="1" x14ac:dyDescent="0.25">
      <c r="B18" s="127">
        <v>2003</v>
      </c>
      <c r="C18" s="164">
        <v>3.9799000000000002</v>
      </c>
      <c r="D18" s="127">
        <v>365</v>
      </c>
      <c r="E18" s="165">
        <v>118</v>
      </c>
      <c r="F18" s="127">
        <v>0.16</v>
      </c>
      <c r="G18" s="127">
        <v>5.0000000000000001E-3</v>
      </c>
      <c r="H18" s="127">
        <v>1.1000000000000001</v>
      </c>
      <c r="I18" s="127">
        <v>1.25</v>
      </c>
      <c r="J18" s="164">
        <v>0.29630184932857145</v>
      </c>
      <c r="L18" s="57"/>
    </row>
    <row r="19" spans="2:12" hidden="1" x14ac:dyDescent="0.25">
      <c r="B19" s="127">
        <v>2004</v>
      </c>
      <c r="C19" s="164">
        <v>4.0452000000000004</v>
      </c>
      <c r="D19" s="127">
        <v>365</v>
      </c>
      <c r="E19" s="165">
        <v>116</v>
      </c>
      <c r="F19" s="127">
        <v>0.16</v>
      </c>
      <c r="G19" s="127">
        <v>5.0000000000000001E-3</v>
      </c>
      <c r="H19" s="127">
        <v>1.1000000000000001</v>
      </c>
      <c r="I19" s="127">
        <v>1.25</v>
      </c>
      <c r="J19" s="164">
        <v>0.29605894182857156</v>
      </c>
      <c r="L19" s="57"/>
    </row>
    <row r="20" spans="2:12" x14ac:dyDescent="0.25">
      <c r="B20" s="127">
        <v>2005</v>
      </c>
      <c r="C20" s="164">
        <v>4.1337999999999999</v>
      </c>
      <c r="D20" s="127">
        <v>365</v>
      </c>
      <c r="E20" s="165">
        <v>115</v>
      </c>
      <c r="F20" s="127">
        <v>0.16</v>
      </c>
      <c r="G20" s="127">
        <v>5.0000000000000001E-3</v>
      </c>
      <c r="H20" s="127">
        <v>1.1000000000000001</v>
      </c>
      <c r="I20" s="127">
        <v>1.25</v>
      </c>
      <c r="J20" s="164">
        <v>0.29993524078571426</v>
      </c>
      <c r="L20" s="57"/>
    </row>
    <row r="21" spans="2:12" hidden="1" x14ac:dyDescent="0.25">
      <c r="B21" s="127">
        <v>2006</v>
      </c>
      <c r="C21" s="164">
        <v>4.2328999999999999</v>
      </c>
      <c r="D21" s="127">
        <v>365</v>
      </c>
      <c r="E21" s="165">
        <v>114</v>
      </c>
      <c r="F21" s="127">
        <v>0.16</v>
      </c>
      <c r="G21" s="127">
        <v>5.0000000000000001E-3</v>
      </c>
      <c r="H21" s="127">
        <v>1.1000000000000001</v>
      </c>
      <c r="I21" s="127">
        <v>1.25</v>
      </c>
      <c r="J21" s="164">
        <v>0.30445496070000005</v>
      </c>
      <c r="L21" s="57"/>
    </row>
    <row r="22" spans="2:12" hidden="1" x14ac:dyDescent="0.25">
      <c r="B22" s="127">
        <v>2007</v>
      </c>
      <c r="C22" s="164">
        <v>4.3757999999999999</v>
      </c>
      <c r="D22" s="127">
        <v>365</v>
      </c>
      <c r="E22" s="165">
        <v>112</v>
      </c>
      <c r="F22" s="127">
        <v>0.16</v>
      </c>
      <c r="G22" s="127">
        <v>5.0000000000000001E-3</v>
      </c>
      <c r="H22" s="127">
        <v>1.1000000000000001</v>
      </c>
      <c r="I22" s="127">
        <v>1.25</v>
      </c>
      <c r="J22" s="164">
        <v>0.30921153120000006</v>
      </c>
      <c r="L22" s="57"/>
    </row>
    <row r="23" spans="2:12" hidden="1" x14ac:dyDescent="0.25">
      <c r="B23" s="127">
        <v>2008</v>
      </c>
      <c r="C23" s="164">
        <v>4.4851000000000001</v>
      </c>
      <c r="D23" s="127">
        <v>365</v>
      </c>
      <c r="E23" s="165">
        <v>111</v>
      </c>
      <c r="F23" s="127">
        <v>0.16</v>
      </c>
      <c r="G23" s="127">
        <v>5.0000000000000001E-3</v>
      </c>
      <c r="H23" s="127">
        <v>1.1000000000000001</v>
      </c>
      <c r="I23" s="127">
        <v>1.25</v>
      </c>
      <c r="J23" s="164">
        <v>0.31410532866428575</v>
      </c>
      <c r="L23" s="57"/>
    </row>
    <row r="24" spans="2:12" hidden="1" x14ac:dyDescent="0.25">
      <c r="B24" s="127">
        <v>2009</v>
      </c>
      <c r="C24" s="164">
        <v>4.5334000000000003</v>
      </c>
      <c r="D24" s="127">
        <v>365</v>
      </c>
      <c r="E24" s="165">
        <v>110</v>
      </c>
      <c r="F24" s="127">
        <v>0.16</v>
      </c>
      <c r="G24" s="127">
        <v>5.0000000000000001E-3</v>
      </c>
      <c r="H24" s="127">
        <v>1.1000000000000001</v>
      </c>
      <c r="I24" s="127">
        <v>1.25</v>
      </c>
      <c r="J24" s="164">
        <v>0.31462767442857148</v>
      </c>
      <c r="L24" s="57"/>
    </row>
    <row r="25" spans="2:12" x14ac:dyDescent="0.25">
      <c r="B25" s="127">
        <v>2010</v>
      </c>
      <c r="C25" s="164">
        <v>4.5548000000000002</v>
      </c>
      <c r="D25" s="127">
        <v>365</v>
      </c>
      <c r="E25" s="165">
        <v>110</v>
      </c>
      <c r="F25" s="127">
        <v>0.16</v>
      </c>
      <c r="G25" s="127">
        <v>5.0000000000000001E-3</v>
      </c>
      <c r="H25" s="127">
        <v>1.1000000000000001</v>
      </c>
      <c r="I25" s="127">
        <v>1.25</v>
      </c>
      <c r="J25" s="164">
        <v>0.31611288028571433</v>
      </c>
      <c r="L25" s="57"/>
    </row>
    <row r="26" spans="2:12" x14ac:dyDescent="0.25">
      <c r="B26" s="127">
        <v>2011</v>
      </c>
      <c r="C26" s="164">
        <v>4.5749000000000004</v>
      </c>
      <c r="D26" s="127">
        <v>365</v>
      </c>
      <c r="E26" s="165">
        <v>108</v>
      </c>
      <c r="F26" s="127">
        <v>0.16</v>
      </c>
      <c r="G26" s="127">
        <v>5.0000000000000001E-3</v>
      </c>
      <c r="H26" s="127">
        <v>1.1000000000000001</v>
      </c>
      <c r="I26" s="127">
        <v>1.25</v>
      </c>
      <c r="J26" s="164">
        <v>0.31173499311428582</v>
      </c>
      <c r="L26" s="57"/>
    </row>
    <row r="27" spans="2:12" x14ac:dyDescent="0.25">
      <c r="B27" s="127">
        <v>2012</v>
      </c>
      <c r="C27" s="164">
        <v>4.5853999999999999</v>
      </c>
      <c r="D27" s="127">
        <v>365</v>
      </c>
      <c r="E27" s="165">
        <v>107.7</v>
      </c>
      <c r="F27" s="127">
        <v>0.16</v>
      </c>
      <c r="G27" s="127">
        <v>5.0000000000000001E-3</v>
      </c>
      <c r="H27" s="127">
        <v>1.1000000000000001</v>
      </c>
      <c r="I27" s="127">
        <v>1.25</v>
      </c>
      <c r="J27" s="164">
        <v>0.31158254815285719</v>
      </c>
      <c r="L27" s="57"/>
    </row>
    <row r="28" spans="2:12" x14ac:dyDescent="0.25">
      <c r="B28" s="127">
        <v>2013</v>
      </c>
      <c r="C28" s="164">
        <v>4.5930999999999997</v>
      </c>
      <c r="D28" s="127">
        <v>365</v>
      </c>
      <c r="E28" s="165">
        <v>107</v>
      </c>
      <c r="F28" s="127">
        <v>0.16</v>
      </c>
      <c r="G28" s="127">
        <v>5.0000000000000001E-3</v>
      </c>
      <c r="H28" s="127">
        <v>1.1000000000000001</v>
      </c>
      <c r="I28" s="127">
        <v>1.25</v>
      </c>
      <c r="J28" s="164">
        <v>0.31007722829285717</v>
      </c>
      <c r="L28" s="57"/>
    </row>
    <row r="29" spans="2:12" x14ac:dyDescent="0.25">
      <c r="B29" s="127">
        <v>2014</v>
      </c>
      <c r="C29" s="164">
        <v>4.6096000000000004</v>
      </c>
      <c r="D29" s="127">
        <v>365</v>
      </c>
      <c r="E29" s="165">
        <v>110</v>
      </c>
      <c r="F29" s="127">
        <v>0.16</v>
      </c>
      <c r="G29" s="127">
        <v>5.0000000000000001E-3</v>
      </c>
      <c r="H29" s="127">
        <v>1.1000000000000001</v>
      </c>
      <c r="I29" s="127">
        <v>1.25</v>
      </c>
      <c r="J29" s="164">
        <v>0.31991611771428574</v>
      </c>
      <c r="L29" s="57"/>
    </row>
    <row r="30" spans="2:12" x14ac:dyDescent="0.25">
      <c r="B30" s="127">
        <v>2015</v>
      </c>
      <c r="C30" s="164">
        <v>4.6353999999999997</v>
      </c>
      <c r="D30" s="127">
        <v>365</v>
      </c>
      <c r="E30" s="165">
        <v>110.3</v>
      </c>
      <c r="F30" s="127">
        <v>0.16</v>
      </c>
      <c r="G30" s="127">
        <v>5.0000000000000001E-3</v>
      </c>
      <c r="H30" s="127">
        <v>1.1000000000000001</v>
      </c>
      <c r="I30" s="127">
        <v>1.25</v>
      </c>
      <c r="J30" s="164">
        <v>0.32258407489000002</v>
      </c>
      <c r="L30" s="57"/>
    </row>
    <row r="31" spans="2:12" x14ac:dyDescent="0.25">
      <c r="B31" s="127">
        <v>2016</v>
      </c>
      <c r="C31" s="164">
        <v>4.7618650000000002</v>
      </c>
      <c r="D31" s="127">
        <v>365</v>
      </c>
      <c r="E31" s="165">
        <v>113.3</v>
      </c>
      <c r="F31" s="127">
        <v>0.16</v>
      </c>
      <c r="G31" s="127">
        <v>5.0000000000000001E-3</v>
      </c>
      <c r="H31" s="127">
        <v>1.1000000000000001</v>
      </c>
      <c r="I31" s="127">
        <v>1.25</v>
      </c>
      <c r="J31" s="164">
        <v>0.34039814404632146</v>
      </c>
      <c r="L31" s="57"/>
    </row>
    <row r="32" spans="2:12" x14ac:dyDescent="0.25">
      <c r="B32" s="127">
        <v>2017</v>
      </c>
      <c r="C32" s="164">
        <v>4.7845719999999998</v>
      </c>
      <c r="D32" s="127">
        <v>365</v>
      </c>
      <c r="E32" s="165">
        <v>114.4</v>
      </c>
      <c r="F32" s="127">
        <v>0.16</v>
      </c>
      <c r="G32" s="127">
        <v>5.0000000000000001E-3</v>
      </c>
      <c r="H32" s="127">
        <v>1.1000000000000001</v>
      </c>
      <c r="I32" s="127">
        <v>1.25</v>
      </c>
      <c r="J32" s="164">
        <v>0.34534193143245712</v>
      </c>
      <c r="L32" s="57"/>
    </row>
    <row r="33" spans="2:12" x14ac:dyDescent="0.25">
      <c r="B33" s="127">
        <v>2018</v>
      </c>
      <c r="C33" s="164">
        <v>4.8072790000000003</v>
      </c>
      <c r="D33" s="127">
        <v>365</v>
      </c>
      <c r="E33" s="165">
        <v>114.4</v>
      </c>
      <c r="F33" s="127">
        <v>0.16</v>
      </c>
      <c r="G33" s="127">
        <v>5.0000000000000001E-3</v>
      </c>
      <c r="H33" s="127">
        <v>1.1000000000000001</v>
      </c>
      <c r="I33" s="127">
        <v>1.25</v>
      </c>
      <c r="J33" s="164">
        <v>0.34698088246862868</v>
      </c>
      <c r="L33" s="57"/>
    </row>
    <row r="34" spans="2:12" x14ac:dyDescent="0.25">
      <c r="B34" s="127">
        <v>2019</v>
      </c>
      <c r="C34" s="164">
        <v>4.9215</v>
      </c>
      <c r="D34" s="127">
        <v>365</v>
      </c>
      <c r="E34" s="165">
        <v>114.4</v>
      </c>
      <c r="F34" s="127">
        <v>0.16</v>
      </c>
      <c r="G34" s="127">
        <v>5.0000000000000001E-3</v>
      </c>
      <c r="H34" s="127">
        <v>1.1000000000000001</v>
      </c>
      <c r="I34" s="127">
        <v>1.25</v>
      </c>
      <c r="J34" s="164">
        <v>0.35522515191428583</v>
      </c>
      <c r="L34" s="57"/>
    </row>
    <row r="35" spans="2:12" x14ac:dyDescent="0.25">
      <c r="B35" s="166">
        <v>2020</v>
      </c>
      <c r="C35" s="167">
        <v>4.9773999999999994</v>
      </c>
      <c r="D35" s="166">
        <v>365</v>
      </c>
      <c r="E35" s="168">
        <v>114.4</v>
      </c>
      <c r="F35" s="166">
        <v>0.16</v>
      </c>
      <c r="G35" s="166">
        <v>5.0000000000000001E-3</v>
      </c>
      <c r="H35" s="166">
        <v>1.1000000000000001</v>
      </c>
      <c r="I35" s="166">
        <v>1.25</v>
      </c>
      <c r="J35" s="167">
        <v>0.35925991489142856</v>
      </c>
      <c r="L35" s="5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DED23-32B3-4D03-A949-7D1505089B92}">
  <sheetPr>
    <tabColor rgb="FF92D050"/>
  </sheetPr>
  <dimension ref="B1:AH56"/>
  <sheetViews>
    <sheetView zoomScale="75" zoomScaleNormal="75" workbookViewId="0">
      <pane ySplit="1" topLeftCell="A2" activePane="bottomLeft" state="frozen"/>
      <selection activeCell="AJ29" sqref="AJ29"/>
      <selection pane="bottomLeft" activeCell="A56" sqref="A56:XFD56"/>
    </sheetView>
  </sheetViews>
  <sheetFormatPr defaultRowHeight="15" x14ac:dyDescent="0.25"/>
  <cols>
    <col min="1" max="1" width="3.28515625" style="51" customWidth="1"/>
    <col min="2" max="2" width="6.5703125" style="51" bestFit="1" customWidth="1"/>
    <col min="3" max="3" width="37.7109375" style="51" customWidth="1"/>
    <col min="4" max="4" width="16.5703125" style="51" customWidth="1"/>
    <col min="5" max="34" width="8.7109375" style="51" customWidth="1"/>
    <col min="35" max="16384" width="9.140625" style="51"/>
  </cols>
  <sheetData>
    <row r="1" spans="2:34" x14ac:dyDescent="0.25">
      <c r="B1" s="169"/>
      <c r="C1" s="169" t="str">
        <f>Recalculations!C1</f>
        <v>2021 Submission</v>
      </c>
      <c r="D1" s="169" t="str">
        <f>Recalculations!D1</f>
        <v>Units</v>
      </c>
      <c r="E1" s="170">
        <f>Recalculations!E1</f>
        <v>1990</v>
      </c>
      <c r="F1" s="170">
        <f>Recalculations!F1</f>
        <v>1991</v>
      </c>
      <c r="G1" s="170">
        <f>Recalculations!G1</f>
        <v>1992</v>
      </c>
      <c r="H1" s="170">
        <f>Recalculations!H1</f>
        <v>1993</v>
      </c>
      <c r="I1" s="170">
        <f>Recalculations!I1</f>
        <v>1994</v>
      </c>
      <c r="J1" s="170">
        <f>Recalculations!J1</f>
        <v>1995</v>
      </c>
      <c r="K1" s="170">
        <f>Recalculations!K1</f>
        <v>1996</v>
      </c>
      <c r="L1" s="170">
        <f>Recalculations!L1</f>
        <v>1997</v>
      </c>
      <c r="M1" s="170">
        <f>Recalculations!M1</f>
        <v>1998</v>
      </c>
      <c r="N1" s="170">
        <f>Recalculations!N1</f>
        <v>1999</v>
      </c>
      <c r="O1" s="170">
        <f>Recalculations!O1</f>
        <v>2000</v>
      </c>
      <c r="P1" s="170">
        <f>Recalculations!P1</f>
        <v>2001</v>
      </c>
      <c r="Q1" s="170">
        <f>Recalculations!Q1</f>
        <v>2002</v>
      </c>
      <c r="R1" s="170">
        <f>Recalculations!R1</f>
        <v>2003</v>
      </c>
      <c r="S1" s="170">
        <f>Recalculations!S1</f>
        <v>2004</v>
      </c>
      <c r="T1" s="170">
        <f>Recalculations!T1</f>
        <v>2005</v>
      </c>
      <c r="U1" s="170">
        <f>Recalculations!U1</f>
        <v>2006</v>
      </c>
      <c r="V1" s="170">
        <f>Recalculations!V1</f>
        <v>2007</v>
      </c>
      <c r="W1" s="170">
        <f>Recalculations!W1</f>
        <v>2008</v>
      </c>
      <c r="X1" s="170">
        <f>Recalculations!X1</f>
        <v>2009</v>
      </c>
      <c r="Y1" s="170">
        <f>Recalculations!Y1</f>
        <v>2010</v>
      </c>
      <c r="Z1" s="170">
        <f>Recalculations!Z1</f>
        <v>2011</v>
      </c>
      <c r="AA1" s="170">
        <f>Recalculations!AA1</f>
        <v>2012</v>
      </c>
      <c r="AB1" s="170">
        <f>Recalculations!AB1</f>
        <v>2013</v>
      </c>
      <c r="AC1" s="170">
        <f>Recalculations!AC1</f>
        <v>2014</v>
      </c>
      <c r="AD1" s="170">
        <f>Recalculations!AD1</f>
        <v>2015</v>
      </c>
      <c r="AE1" s="170">
        <f>Recalculations!AE1</f>
        <v>2016</v>
      </c>
      <c r="AF1" s="170">
        <f>Recalculations!AF1</f>
        <v>2017</v>
      </c>
      <c r="AG1" s="170">
        <f>Recalculations!AG1</f>
        <v>2018</v>
      </c>
      <c r="AH1" s="170">
        <f>Recalculations!AH1</f>
        <v>2019</v>
      </c>
    </row>
    <row r="2" spans="2:34" x14ac:dyDescent="0.25">
      <c r="B2" s="51" t="str">
        <f>Recalculations!B2</f>
        <v>5.A.1</v>
      </c>
      <c r="C2" s="51" t="str">
        <f>Recalculations!C2</f>
        <v>Managed Waste Disposal Sites</v>
      </c>
      <c r="D2" s="171" t="str">
        <f>Recalculations!D2</f>
        <v>kt CO₂e</v>
      </c>
      <c r="E2" s="172" t="str">
        <f>Recalculations!E2</f>
        <v>NO</v>
      </c>
      <c r="F2" s="172" t="str">
        <f>Recalculations!F2</f>
        <v>NO</v>
      </c>
      <c r="G2" s="172" t="str">
        <f>Recalculations!G2</f>
        <v>NO</v>
      </c>
      <c r="H2" s="172" t="str">
        <f>Recalculations!H2</f>
        <v>NO</v>
      </c>
      <c r="I2" s="172" t="str">
        <f>Recalculations!I2</f>
        <v>NO</v>
      </c>
      <c r="J2" s="172" t="str">
        <f>Recalculations!J2</f>
        <v>NO</v>
      </c>
      <c r="K2" s="172" t="str">
        <f>Recalculations!K2</f>
        <v>NO</v>
      </c>
      <c r="L2" s="172" t="str">
        <f>Recalculations!L2</f>
        <v>NO</v>
      </c>
      <c r="M2" s="172" t="str">
        <f>Recalculations!M2</f>
        <v>NO</v>
      </c>
      <c r="N2" s="172">
        <f>Recalculations!N2</f>
        <v>1261.2873970377814</v>
      </c>
      <c r="O2" s="172">
        <f>Recalculations!O2</f>
        <v>1268.1637358600644</v>
      </c>
      <c r="P2" s="172">
        <f>Recalculations!P2</f>
        <v>1364.4710203505408</v>
      </c>
      <c r="Q2" s="172">
        <f>Recalculations!Q2</f>
        <v>1437.6433897413656</v>
      </c>
      <c r="R2" s="172">
        <f>Recalculations!R2</f>
        <v>1457.1351738766382</v>
      </c>
      <c r="S2" s="172">
        <f>Recalculations!S2</f>
        <v>1190.8522842044663</v>
      </c>
      <c r="T2" s="172">
        <f>Recalculations!T2</f>
        <v>1006.9985553870779</v>
      </c>
      <c r="U2" s="172">
        <f>Recalculations!U2</f>
        <v>1049.2955470508382</v>
      </c>
      <c r="V2" s="172">
        <f>Recalculations!V2</f>
        <v>615.99279973624368</v>
      </c>
      <c r="W2" s="172">
        <f>Recalculations!W2</f>
        <v>463.84204329766396</v>
      </c>
      <c r="X2" s="172">
        <f>Recalculations!X2</f>
        <v>284.8049081264104</v>
      </c>
      <c r="Y2" s="172">
        <f>Recalculations!Y2</f>
        <v>278.64650733286254</v>
      </c>
      <c r="Z2" s="172">
        <f>Recalculations!Z2</f>
        <v>381.56113356609893</v>
      </c>
      <c r="AA2" s="172">
        <f>Recalculations!AA2</f>
        <v>302.79154765173917</v>
      </c>
      <c r="AB2" s="172">
        <f>Recalculations!AB2</f>
        <v>460.96994317368149</v>
      </c>
      <c r="AC2" s="172">
        <f>Recalculations!AC2</f>
        <v>648.10107072438586</v>
      </c>
      <c r="AD2" s="172">
        <f>Recalculations!AD2</f>
        <v>726.92670538507707</v>
      </c>
      <c r="AE2" s="172">
        <f>Recalculations!AE2</f>
        <v>749.56085926208698</v>
      </c>
      <c r="AF2" s="172">
        <f>Recalculations!AF2</f>
        <v>717.90523816711902</v>
      </c>
      <c r="AG2" s="172">
        <f>Recalculations!AG2</f>
        <v>692.70934488966407</v>
      </c>
      <c r="AH2" s="172">
        <f>Recalculations!AH2</f>
        <v>676.87733096838372</v>
      </c>
    </row>
    <row r="3" spans="2:34" x14ac:dyDescent="0.25">
      <c r="B3" s="51" t="str">
        <f>Recalculations!B3</f>
        <v>5.A.2</v>
      </c>
      <c r="C3" s="51" t="str">
        <f>Recalculations!C3</f>
        <v>Unmanaged Waste Disposal Sites</v>
      </c>
      <c r="D3" s="171" t="str">
        <f>Recalculations!D3</f>
        <v>kt CO₂e</v>
      </c>
      <c r="E3" s="172">
        <f>Recalculations!E3</f>
        <v>1318.0750046457997</v>
      </c>
      <c r="F3" s="172">
        <f>Recalculations!F3</f>
        <v>1398.5762396203297</v>
      </c>
      <c r="G3" s="172">
        <f>Recalculations!G3</f>
        <v>1461.4329391711981</v>
      </c>
      <c r="H3" s="172">
        <f>Recalculations!H3</f>
        <v>1510.5881268151277</v>
      </c>
      <c r="I3" s="172">
        <f>Recalculations!I3</f>
        <v>1556.0660070268186</v>
      </c>
      <c r="J3" s="172">
        <f>Recalculations!J3</f>
        <v>1592.759090270677</v>
      </c>
      <c r="K3" s="172">
        <f>Recalculations!K3</f>
        <v>1471.8696106900713</v>
      </c>
      <c r="L3" s="172">
        <f>Recalculations!L3</f>
        <v>1212.7245603159165</v>
      </c>
      <c r="M3" s="172">
        <f>Recalculations!M3</f>
        <v>1263.4259964598352</v>
      </c>
      <c r="N3" s="172" t="str">
        <f>Recalculations!N3</f>
        <v>IE</v>
      </c>
      <c r="O3" s="172" t="str">
        <f>Recalculations!O3</f>
        <v>IE</v>
      </c>
      <c r="P3" s="172" t="str">
        <f>Recalculations!P3</f>
        <v>IE</v>
      </c>
      <c r="Q3" s="172" t="str">
        <f>Recalculations!Q3</f>
        <v>IE</v>
      </c>
      <c r="R3" s="172" t="str">
        <f>Recalculations!R3</f>
        <v>IE</v>
      </c>
      <c r="S3" s="172" t="str">
        <f>Recalculations!S3</f>
        <v>IE</v>
      </c>
      <c r="T3" s="172" t="str">
        <f>Recalculations!T3</f>
        <v>IE</v>
      </c>
      <c r="U3" s="172" t="str">
        <f>Recalculations!U3</f>
        <v>IE</v>
      </c>
      <c r="V3" s="172" t="str">
        <f>Recalculations!V3</f>
        <v>IE</v>
      </c>
      <c r="W3" s="172" t="str">
        <f>Recalculations!W3</f>
        <v>IE</v>
      </c>
      <c r="X3" s="172" t="str">
        <f>Recalculations!X3</f>
        <v>IE</v>
      </c>
      <c r="Y3" s="172" t="str">
        <f>Recalculations!Y3</f>
        <v>IE</v>
      </c>
      <c r="Z3" s="172" t="str">
        <f>Recalculations!Z3</f>
        <v>IE</v>
      </c>
      <c r="AA3" s="172" t="str">
        <f>Recalculations!AA3</f>
        <v>IE</v>
      </c>
      <c r="AB3" s="172" t="str">
        <f>Recalculations!AB3</f>
        <v>IE</v>
      </c>
      <c r="AC3" s="172" t="str">
        <f>Recalculations!AC3</f>
        <v>IE</v>
      </c>
      <c r="AD3" s="172" t="str">
        <f>Recalculations!AD3</f>
        <v>IE</v>
      </c>
      <c r="AE3" s="172" t="str">
        <f>Recalculations!AE3</f>
        <v>IE</v>
      </c>
      <c r="AF3" s="172" t="str">
        <f>Recalculations!AF3</f>
        <v>IE</v>
      </c>
      <c r="AG3" s="172" t="str">
        <f>Recalculations!AG3</f>
        <v>IE</v>
      </c>
      <c r="AH3" s="172" t="str">
        <f>Recalculations!AH3</f>
        <v>IE</v>
      </c>
    </row>
    <row r="4" spans="2:34" x14ac:dyDescent="0.25">
      <c r="B4" s="51" t="str">
        <f>Recalculations!B4</f>
        <v>5.B.1</v>
      </c>
      <c r="C4" s="51" t="str">
        <f>Recalculations!C4</f>
        <v>Treatment of solid waste- composting</v>
      </c>
      <c r="D4" s="171" t="str">
        <f>Recalculations!D4</f>
        <v>kt CO₂e</v>
      </c>
      <c r="E4" s="172" t="str">
        <f>Recalculations!E4</f>
        <v>NO</v>
      </c>
      <c r="F4" s="172" t="str">
        <f>Recalculations!F4</f>
        <v>NO</v>
      </c>
      <c r="G4" s="172" t="str">
        <f>Recalculations!G4</f>
        <v>NO</v>
      </c>
      <c r="H4" s="172" t="str">
        <f>Recalculations!H4</f>
        <v>NO</v>
      </c>
      <c r="I4" s="172" t="str">
        <f>Recalculations!I4</f>
        <v>NO</v>
      </c>
      <c r="J4" s="172" t="str">
        <f>Recalculations!J4</f>
        <v>NO</v>
      </c>
      <c r="K4" s="172" t="str">
        <f>Recalculations!K4</f>
        <v>NO</v>
      </c>
      <c r="L4" s="172" t="str">
        <f>Recalculations!L4</f>
        <v>NO</v>
      </c>
      <c r="M4" s="172" t="str">
        <f>Recalculations!M4</f>
        <v>NO</v>
      </c>
      <c r="N4" s="172" t="str">
        <f>Recalculations!N4</f>
        <v>NO</v>
      </c>
      <c r="O4" s="172" t="str">
        <f>Recalculations!O4</f>
        <v>NO</v>
      </c>
      <c r="P4" s="172">
        <f>Recalculations!P4</f>
        <v>3.8134041600000002</v>
      </c>
      <c r="Q4" s="172">
        <f>Recalculations!Q4</f>
        <v>5.8339097599999992</v>
      </c>
      <c r="R4" s="172">
        <f>Recalculations!R4</f>
        <v>8.11426816</v>
      </c>
      <c r="S4" s="172">
        <f>Recalculations!S4</f>
        <v>8.5036185599999996</v>
      </c>
      <c r="T4" s="172">
        <f>Recalculations!T4</f>
        <v>13.767910399999996</v>
      </c>
      <c r="U4" s="172">
        <f>Recalculations!U4</f>
        <v>13.70170368</v>
      </c>
      <c r="V4" s="172">
        <f>Recalculations!V4</f>
        <v>12.484254719999999</v>
      </c>
      <c r="W4" s="172">
        <f>Recalculations!W4</f>
        <v>16.44053504</v>
      </c>
      <c r="X4" s="172">
        <f>Recalculations!X4</f>
        <v>21.072775680000003</v>
      </c>
      <c r="Y4" s="172">
        <f>Recalculations!Y4</f>
        <v>46.173183999999999</v>
      </c>
      <c r="Z4" s="172">
        <f>Recalculations!Z4</f>
        <v>52.424744959999998</v>
      </c>
      <c r="AA4" s="172">
        <f>Recalculations!AA4</f>
        <v>44.81869056</v>
      </c>
      <c r="AB4" s="172">
        <f>Recalculations!AB4</f>
        <v>46.481920000000002</v>
      </c>
      <c r="AC4" s="172">
        <f>Recalculations!AC4</f>
        <v>46.481920000000002</v>
      </c>
      <c r="AD4" s="172">
        <f>Recalculations!AD4</f>
        <v>37.200415598649165</v>
      </c>
      <c r="AE4" s="172">
        <f>Recalculations!AE4</f>
        <v>41.637827495366651</v>
      </c>
      <c r="AF4" s="172">
        <f>Recalculations!AF4</f>
        <v>43.693439578158085</v>
      </c>
      <c r="AG4" s="172">
        <f>Recalculations!AG4</f>
        <v>41.97121881834714</v>
      </c>
      <c r="AH4" s="172">
        <f>Recalculations!AH4</f>
        <v>41.97121881834714</v>
      </c>
    </row>
    <row r="5" spans="2:34" x14ac:dyDescent="0.25">
      <c r="B5" s="51" t="str">
        <f>Recalculations!B5</f>
        <v>5.B.2</v>
      </c>
      <c r="C5" s="51" t="str">
        <f>Recalculations!C5</f>
        <v>Anaerobic digestion at biogas facilities</v>
      </c>
      <c r="D5" s="171" t="str">
        <f>Recalculations!D5</f>
        <v>kt CO₂e</v>
      </c>
      <c r="E5" s="172" t="str">
        <f>Recalculations!E5</f>
        <v>NO</v>
      </c>
      <c r="F5" s="172" t="str">
        <f>Recalculations!F5</f>
        <v>NO</v>
      </c>
      <c r="G5" s="172" t="str">
        <f>Recalculations!G5</f>
        <v>NO</v>
      </c>
      <c r="H5" s="172" t="str">
        <f>Recalculations!H5</f>
        <v>NO</v>
      </c>
      <c r="I5" s="172" t="str">
        <f>Recalculations!I5</f>
        <v>NO</v>
      </c>
      <c r="J5" s="172" t="str">
        <f>Recalculations!J5</f>
        <v>NO</v>
      </c>
      <c r="K5" s="172" t="str">
        <f>Recalculations!K5</f>
        <v>NO</v>
      </c>
      <c r="L5" s="172" t="str">
        <f>Recalculations!L5</f>
        <v>NO</v>
      </c>
      <c r="M5" s="172" t="str">
        <f>Recalculations!M5</f>
        <v>NO</v>
      </c>
      <c r="N5" s="172" t="str">
        <f>Recalculations!N5</f>
        <v>NO</v>
      </c>
      <c r="O5" s="172" t="str">
        <f>Recalculations!O5</f>
        <v>NO</v>
      </c>
      <c r="P5" s="172" t="str">
        <f>Recalculations!P5</f>
        <v>NO</v>
      </c>
      <c r="Q5" s="172" t="str">
        <f>Recalculations!Q5</f>
        <v>NO</v>
      </c>
      <c r="R5" s="172" t="str">
        <f>Recalculations!R5</f>
        <v>NO</v>
      </c>
      <c r="S5" s="172" t="str">
        <f>Recalculations!S5</f>
        <v>NO</v>
      </c>
      <c r="T5" s="172" t="str">
        <f>Recalculations!T5</f>
        <v>NO</v>
      </c>
      <c r="U5" s="172" t="str">
        <f>Recalculations!U5</f>
        <v>NO</v>
      </c>
      <c r="V5" s="172" t="str">
        <f>Recalculations!V5</f>
        <v>NO</v>
      </c>
      <c r="W5" s="172" t="str">
        <f>Recalculations!W5</f>
        <v>NO</v>
      </c>
      <c r="X5" s="172" t="str">
        <f>Recalculations!X5</f>
        <v>NO</v>
      </c>
      <c r="Y5" s="172" t="str">
        <f>Recalculations!Y5</f>
        <v>NO</v>
      </c>
      <c r="Z5" s="172" t="str">
        <f>Recalculations!Z5</f>
        <v>NO</v>
      </c>
      <c r="AA5" s="172" t="str">
        <f>Recalculations!AA5</f>
        <v>NO</v>
      </c>
      <c r="AB5" s="172" t="str">
        <f>Recalculations!AB5</f>
        <v>NO</v>
      </c>
      <c r="AC5" s="172">
        <f>Recalculations!AC5</f>
        <v>0.90643064006679219</v>
      </c>
      <c r="AD5" s="172">
        <f>Recalculations!AD5</f>
        <v>1.0802033346412314</v>
      </c>
      <c r="AE5" s="172">
        <f>Recalculations!AE5</f>
        <v>1.4921431080886873</v>
      </c>
      <c r="AF5" s="172">
        <f>Recalculations!AF5</f>
        <v>1.4725464000000001</v>
      </c>
      <c r="AG5" s="172">
        <f>Recalculations!AG5</f>
        <v>2.3950412574154099</v>
      </c>
      <c r="AH5" s="172">
        <f>Recalculations!AH5</f>
        <v>2.3950412574154099</v>
      </c>
    </row>
    <row r="6" spans="2:34" x14ac:dyDescent="0.25">
      <c r="B6" s="51" t="str">
        <f>Recalculations!B6</f>
        <v>5.C.1</v>
      </c>
      <c r="C6" s="51" t="str">
        <f>Recalculations!C6</f>
        <v>Waste Incineration-Biogenic</v>
      </c>
      <c r="D6" s="171" t="str">
        <f>Recalculations!D6</f>
        <v>kt CO₂e</v>
      </c>
      <c r="E6" s="173">
        <f>Recalculations!E6</f>
        <v>1.7904E-2</v>
      </c>
      <c r="F6" s="173">
        <f>Recalculations!F6</f>
        <v>1.7904E-2</v>
      </c>
      <c r="G6" s="173">
        <f>Recalculations!G6</f>
        <v>1.7904E-2</v>
      </c>
      <c r="H6" s="173">
        <f>Recalculations!H6</f>
        <v>1.7904E-2</v>
      </c>
      <c r="I6" s="173">
        <f>Recalculations!I6</f>
        <v>1.7904E-2</v>
      </c>
      <c r="J6" s="173">
        <f>Recalculations!J6</f>
        <v>1.7904E-2</v>
      </c>
      <c r="K6" s="173">
        <f>Recalculations!K6</f>
        <v>1.7904E-2</v>
      </c>
      <c r="L6" s="173">
        <f>Recalculations!L6</f>
        <v>1.7904E-2</v>
      </c>
      <c r="M6" s="173" t="str">
        <f>Recalculations!M6</f>
        <v>NO</v>
      </c>
      <c r="N6" s="173" t="str">
        <f>Recalculations!N6</f>
        <v>NO</v>
      </c>
      <c r="O6" s="173" t="str">
        <f>Recalculations!O6</f>
        <v>NO</v>
      </c>
      <c r="P6" s="173" t="str">
        <f>Recalculations!P6</f>
        <v>NO</v>
      </c>
      <c r="Q6" s="173" t="str">
        <f>Recalculations!Q6</f>
        <v>NO</v>
      </c>
      <c r="R6" s="173" t="str">
        <f>Recalculations!R6</f>
        <v>NO</v>
      </c>
      <c r="S6" s="173" t="str">
        <f>Recalculations!S6</f>
        <v>NO</v>
      </c>
      <c r="T6" s="173" t="str">
        <f>Recalculations!T6</f>
        <v>NO</v>
      </c>
      <c r="U6" s="173" t="str">
        <f>Recalculations!U6</f>
        <v>NO</v>
      </c>
      <c r="V6" s="173" t="str">
        <f>Recalculations!V6</f>
        <v>NO</v>
      </c>
      <c r="W6" s="173" t="str">
        <f>Recalculations!W6</f>
        <v>NO</v>
      </c>
      <c r="X6" s="173" t="str">
        <f>Recalculations!X6</f>
        <v>NO</v>
      </c>
      <c r="Y6" s="173" t="str">
        <f>Recalculations!Y6</f>
        <v>NO</v>
      </c>
      <c r="Z6" s="173" t="str">
        <f>Recalculations!Z6</f>
        <v>NO</v>
      </c>
      <c r="AA6" s="173" t="str">
        <f>Recalculations!AA6</f>
        <v>NO</v>
      </c>
      <c r="AB6" s="173" t="str">
        <f>Recalculations!AB6</f>
        <v>NO</v>
      </c>
      <c r="AC6" s="173" t="str">
        <f>Recalculations!AC6</f>
        <v>NO</v>
      </c>
      <c r="AD6" s="173" t="str">
        <f>Recalculations!AD6</f>
        <v>NO</v>
      </c>
      <c r="AE6" s="173" t="str">
        <f>Recalculations!AE6</f>
        <v>NO</v>
      </c>
      <c r="AF6" s="173" t="str">
        <f>Recalculations!AF6</f>
        <v>NO</v>
      </c>
      <c r="AG6" s="173" t="str">
        <f>Recalculations!AG6</f>
        <v>NO</v>
      </c>
      <c r="AH6" s="173" t="str">
        <f>Recalculations!AH6</f>
        <v>NO</v>
      </c>
    </row>
    <row r="7" spans="2:34" x14ac:dyDescent="0.25">
      <c r="B7" s="51" t="str">
        <f>Recalculations!B7</f>
        <v>5.C.1</v>
      </c>
      <c r="C7" s="51" t="str">
        <f>Recalculations!C7</f>
        <v>Waste Incineration-Fossil</v>
      </c>
      <c r="D7" s="171" t="str">
        <f>Recalculations!D7</f>
        <v>kt CO₂e</v>
      </c>
      <c r="E7" s="172">
        <f>Recalculations!E7</f>
        <v>83.785818375999995</v>
      </c>
      <c r="F7" s="172">
        <f>Recalculations!F7</f>
        <v>83.785818375999995</v>
      </c>
      <c r="G7" s="172">
        <f>Recalculations!G7</f>
        <v>83.785818375999995</v>
      </c>
      <c r="H7" s="172">
        <f>Recalculations!H7</f>
        <v>83.785818375999995</v>
      </c>
      <c r="I7" s="172">
        <f>Recalculations!I7</f>
        <v>83.785818375999995</v>
      </c>
      <c r="J7" s="172">
        <f>Recalculations!J7</f>
        <v>83.785818375999995</v>
      </c>
      <c r="K7" s="172">
        <f>Recalculations!K7</f>
        <v>83.785818375999995</v>
      </c>
      <c r="L7" s="172">
        <f>Recalculations!L7</f>
        <v>70.149414348000008</v>
      </c>
      <c r="M7" s="172">
        <f>Recalculations!M7</f>
        <v>52.981074319999998</v>
      </c>
      <c r="N7" s="172">
        <f>Recalculations!N7</f>
        <v>56.122010493333327</v>
      </c>
      <c r="O7" s="172">
        <f>Recalculations!O7</f>
        <v>59.262946666666657</v>
      </c>
      <c r="P7" s="172">
        <f>Recalculations!P7</f>
        <v>63.680999340666659</v>
      </c>
      <c r="Q7" s="172">
        <f>Recalculations!Q7</f>
        <v>64.685506286666666</v>
      </c>
      <c r="R7" s="172">
        <f>Recalculations!R7</f>
        <v>97.253458627333345</v>
      </c>
      <c r="S7" s="172">
        <f>Recalculations!S7</f>
        <v>110.86615747666667</v>
      </c>
      <c r="T7" s="172">
        <f>Recalculations!T7</f>
        <v>107.35038316566668</v>
      </c>
      <c r="U7" s="172">
        <f>Recalculations!U7</f>
        <v>103.83460885466668</v>
      </c>
      <c r="V7" s="172">
        <f>Recalculations!V7</f>
        <v>82.87923091333333</v>
      </c>
      <c r="W7" s="172">
        <f>Recalculations!W7</f>
        <v>61.923852972000006</v>
      </c>
      <c r="X7" s="172">
        <f>Recalculations!X7</f>
        <v>63.346163692000012</v>
      </c>
      <c r="Y7" s="172">
        <f>Recalculations!Y7</f>
        <v>54.038424109496908</v>
      </c>
      <c r="Z7" s="172">
        <f>Recalculations!Z7</f>
        <v>37.380103609999992</v>
      </c>
      <c r="AA7" s="172">
        <f>Recalculations!AA7</f>
        <v>44.829456006000008</v>
      </c>
      <c r="AB7" s="172">
        <f>Recalculations!AB7</f>
        <v>42.80266323</v>
      </c>
      <c r="AC7" s="172">
        <f>Recalculations!AC7</f>
        <v>38.879456160666678</v>
      </c>
      <c r="AD7" s="172">
        <f>Recalculations!AD7</f>
        <v>39.386154354666672</v>
      </c>
      <c r="AE7" s="172">
        <f>Recalculations!AE7</f>
        <v>22.188047232000006</v>
      </c>
      <c r="AF7" s="172">
        <f>Recalculations!AF7</f>
        <v>24.416778498766664</v>
      </c>
      <c r="AG7" s="172">
        <f>Recalculations!AG7</f>
        <v>20.288669791333337</v>
      </c>
      <c r="AH7" s="172">
        <f>Recalculations!AH7</f>
        <v>27.59875426266667</v>
      </c>
    </row>
    <row r="8" spans="2:34" x14ac:dyDescent="0.25">
      <c r="B8" s="51" t="str">
        <f>Recalculations!B8</f>
        <v>5.C.2</v>
      </c>
      <c r="C8" s="51" t="str">
        <f>Recalculations!C8</f>
        <v>Open Burning of Waste-Biogenic</v>
      </c>
      <c r="D8" s="171" t="str">
        <f>Recalculations!D8</f>
        <v>kt CO₂e</v>
      </c>
      <c r="E8" s="172">
        <f>Recalculations!E8</f>
        <v>0.59949601751251214</v>
      </c>
      <c r="F8" s="172">
        <f>Recalculations!F8</f>
        <v>0.62386923215257994</v>
      </c>
      <c r="G8" s="172">
        <f>Recalculations!G8</f>
        <v>0.65539251515775854</v>
      </c>
      <c r="H8" s="172">
        <f>Recalculations!H8</f>
        <v>0.68441199096266625</v>
      </c>
      <c r="I8" s="172">
        <f>Recalculations!I8</f>
        <v>0.70917100212383</v>
      </c>
      <c r="J8" s="172">
        <f>Recalculations!J8</f>
        <v>0.73388560798319991</v>
      </c>
      <c r="K8" s="172">
        <f>Recalculations!K8</f>
        <v>0.72485685706946346</v>
      </c>
      <c r="L8" s="172">
        <f>Recalculations!L8</f>
        <v>0.74807810481245784</v>
      </c>
      <c r="M8" s="172">
        <f>Recalculations!M8</f>
        <v>0.70085920531342571</v>
      </c>
      <c r="N8" s="172">
        <f>Recalculations!N8</f>
        <v>1.0342689519623689</v>
      </c>
      <c r="O8" s="172">
        <f>Recalculations!O8</f>
        <v>1.1445011289997071</v>
      </c>
      <c r="P8" s="172">
        <f>Recalculations!P8</f>
        <v>1.484519902893177</v>
      </c>
      <c r="Q8" s="172">
        <f>Recalculations!Q8</f>
        <v>3.2715417486468708</v>
      </c>
      <c r="R8" s="172">
        <f>Recalculations!R8</f>
        <v>4.2846014949677675</v>
      </c>
      <c r="S8" s="172">
        <f>Recalculations!S8</f>
        <v>2.5897827599597631</v>
      </c>
      <c r="T8" s="172">
        <f>Recalculations!T8</f>
        <v>1.6465044508020332</v>
      </c>
      <c r="U8" s="172">
        <f>Recalculations!U8</f>
        <v>1.6902929908848012</v>
      </c>
      <c r="V8" s="172">
        <f>Recalculations!V8</f>
        <v>5.6081698532592525E-2</v>
      </c>
      <c r="W8" s="172">
        <f>Recalculations!W8</f>
        <v>4.9791014929005159E-2</v>
      </c>
      <c r="X8" s="172">
        <f>Recalculations!X8</f>
        <v>5.2908042661093495E-2</v>
      </c>
      <c r="Y8" s="172">
        <f>Recalculations!Y8</f>
        <v>0.10981766939251546</v>
      </c>
      <c r="Z8" s="172">
        <f>Recalculations!Z8</f>
        <v>0.41142841345337056</v>
      </c>
      <c r="AA8" s="172">
        <f>Recalculations!AA8</f>
        <v>8.8538302640673638E-2</v>
      </c>
      <c r="AB8" s="172">
        <f>Recalculations!AB8</f>
        <v>5.3322420104591504E-2</v>
      </c>
      <c r="AC8" s="172">
        <f>Recalculations!AC8</f>
        <v>1.8106537568509377E-2</v>
      </c>
      <c r="AD8" s="172">
        <f>Recalculations!AD8</f>
        <v>1.8054042869931574E-2</v>
      </c>
      <c r="AE8" s="172">
        <f>Recalculations!AE8</f>
        <v>1.8545922329046428E-2</v>
      </c>
      <c r="AF8" s="172">
        <f>Recalculations!AF8</f>
        <v>1.8393811706395785E-2</v>
      </c>
      <c r="AG8" s="172">
        <f>Recalculations!AG8</f>
        <v>1.9554068548190227E-2</v>
      </c>
      <c r="AH8" s="172">
        <f>Recalculations!AH8</f>
        <v>1.9554068548190227E-2</v>
      </c>
    </row>
    <row r="9" spans="2:34" x14ac:dyDescent="0.25">
      <c r="B9" s="51" t="str">
        <f>Recalculations!B9</f>
        <v>5.C.2</v>
      </c>
      <c r="C9" s="51" t="str">
        <f>Recalculations!C9</f>
        <v>Open Burning of Waste-Fossil</v>
      </c>
      <c r="D9" s="171" t="str">
        <f>Recalculations!D9</f>
        <v>kt CO₂e</v>
      </c>
      <c r="E9" s="172">
        <f>Recalculations!E9</f>
        <v>13.332933392617903</v>
      </c>
      <c r="F9" s="172">
        <f>Recalculations!F9</f>
        <v>13.454609124523108</v>
      </c>
      <c r="G9" s="172">
        <f>Recalculations!G9</f>
        <v>14.202826979505701</v>
      </c>
      <c r="H9" s="172">
        <f>Recalculations!H9</f>
        <v>14.98064945541859</v>
      </c>
      <c r="I9" s="172">
        <f>Recalculations!I9</f>
        <v>15.6119612978381</v>
      </c>
      <c r="J9" s="172">
        <f>Recalculations!J9</f>
        <v>16.051962207673732</v>
      </c>
      <c r="K9" s="172">
        <f>Recalculations!K9</f>
        <v>16.078756415493075</v>
      </c>
      <c r="L9" s="172">
        <f>Recalculations!L9</f>
        <v>13.800139086587588</v>
      </c>
      <c r="M9" s="172">
        <f>Recalculations!M9</f>
        <v>12.990491224395178</v>
      </c>
      <c r="N9" s="172">
        <f>Recalculations!N9</f>
        <v>17.36114170196074</v>
      </c>
      <c r="O9" s="172">
        <f>Recalculations!O9</f>
        <v>19.102230006370299</v>
      </c>
      <c r="P9" s="172">
        <f>Recalculations!P9</f>
        <v>23.514948784214152</v>
      </c>
      <c r="Q9" s="172">
        <f>Recalculations!Q9</f>
        <v>46.723173219302353</v>
      </c>
      <c r="R9" s="172">
        <f>Recalculations!R9</f>
        <v>60.115047932950581</v>
      </c>
      <c r="S9" s="172">
        <f>Recalculations!S9</f>
        <v>35.803291214615115</v>
      </c>
      <c r="T9" s="172">
        <f>Recalculations!T9</f>
        <v>23.481003173305936</v>
      </c>
      <c r="U9" s="172">
        <f>Recalculations!U9</f>
        <v>24.559393717946243</v>
      </c>
      <c r="V9" s="172">
        <f>Recalculations!V9</f>
        <v>1.0827035077923828</v>
      </c>
      <c r="W9" s="172">
        <f>Recalculations!W9</f>
        <v>7.0886618382117366</v>
      </c>
      <c r="X9" s="172">
        <f>Recalculations!X9</f>
        <v>7.1549375209580166</v>
      </c>
      <c r="Y9" s="172">
        <f>Recalculations!Y9</f>
        <v>7.9462036588812026</v>
      </c>
      <c r="Z9" s="172">
        <f>Recalculations!Z9</f>
        <v>7.2055474045025845</v>
      </c>
      <c r="AA9" s="172">
        <f>Recalculations!AA9</f>
        <v>3.3985611942482823</v>
      </c>
      <c r="AB9" s="172">
        <f>Recalculations!AB9</f>
        <v>2.3066141613376958</v>
      </c>
      <c r="AC9" s="172">
        <f>Recalculations!AC9</f>
        <v>2.78564154621911</v>
      </c>
      <c r="AD9" s="172">
        <f>Recalculations!AD9</f>
        <v>3.0207986040098063</v>
      </c>
      <c r="AE9" s="172">
        <f>Recalculations!AE9</f>
        <v>2.8369405945606081</v>
      </c>
      <c r="AF9" s="172">
        <f>Recalculations!AF9</f>
        <v>3.0285324100423097</v>
      </c>
      <c r="AG9" s="172">
        <f>Recalculations!AG9</f>
        <v>3.5986456200526127</v>
      </c>
      <c r="AH9" s="172">
        <f>Recalculations!AH9</f>
        <v>4.9085189452366125</v>
      </c>
    </row>
    <row r="10" spans="2:34" x14ac:dyDescent="0.25">
      <c r="B10" s="51" t="str">
        <f>Recalculations!B10</f>
        <v>5.D.1</v>
      </c>
      <c r="C10" s="51" t="str">
        <f>Recalculations!C10</f>
        <v>Domestic Wastewater</v>
      </c>
      <c r="D10" s="171" t="str">
        <f>Recalculations!D10</f>
        <v>kt CO₂e</v>
      </c>
      <c r="E10" s="172">
        <f>Recalculations!E10</f>
        <v>61.099475607551149</v>
      </c>
      <c r="F10" s="172">
        <f>Recalculations!F10</f>
        <v>61.446295039518226</v>
      </c>
      <c r="G10" s="172">
        <f>Recalculations!G10</f>
        <v>61.948224669701766</v>
      </c>
      <c r="H10" s="172">
        <f>Recalculations!H10</f>
        <v>62.289815668021134</v>
      </c>
      <c r="I10" s="172">
        <f>Recalculations!I10</f>
        <v>62.495467391499105</v>
      </c>
      <c r="J10" s="172">
        <f>Recalculations!J10</f>
        <v>62.702138739576185</v>
      </c>
      <c r="K10" s="172">
        <f>Recalculations!K10</f>
        <v>62.375205873061375</v>
      </c>
      <c r="L10" s="172">
        <f>Recalculations!L10</f>
        <v>60.090643214764782</v>
      </c>
      <c r="M10" s="172">
        <f>Recalculations!M10</f>
        <v>67.498716674414183</v>
      </c>
      <c r="N10" s="172">
        <f>Recalculations!N10</f>
        <v>63.999292459432453</v>
      </c>
      <c r="O10" s="172">
        <f>Recalculations!O10</f>
        <v>62.448187629268048</v>
      </c>
      <c r="P10" s="172">
        <f>Recalculations!P10</f>
        <v>63.030154846725729</v>
      </c>
      <c r="Q10" s="172">
        <f>Recalculations!Q10</f>
        <v>65.168145183508287</v>
      </c>
      <c r="R10" s="172">
        <f>Recalculations!R10</f>
        <v>50.267697267567357</v>
      </c>
      <c r="S10" s="172">
        <f>Recalculations!S10</f>
        <v>48.262888957848823</v>
      </c>
      <c r="T10" s="172">
        <f>Recalculations!T10</f>
        <v>49.343329707432574</v>
      </c>
      <c r="U10" s="172">
        <f>Recalculations!U10</f>
        <v>44.366627508206676</v>
      </c>
      <c r="V10" s="172">
        <f>Recalculations!V10</f>
        <v>44.195419017886195</v>
      </c>
      <c r="W10" s="172">
        <f>Recalculations!W10</f>
        <v>50.85527079057016</v>
      </c>
      <c r="X10" s="172">
        <f>Recalculations!X10</f>
        <v>51.456334392271863</v>
      </c>
      <c r="Y10" s="172">
        <f>Recalculations!Y10</f>
        <v>50.254979793649959</v>
      </c>
      <c r="Z10" s="172">
        <f>Recalculations!Z10</f>
        <v>50.064791055879212</v>
      </c>
      <c r="AA10" s="172">
        <f>Recalculations!AA10</f>
        <v>50.661857102298399</v>
      </c>
      <c r="AB10" s="172">
        <f>Recalculations!AB10</f>
        <v>50.49180855973664</v>
      </c>
      <c r="AC10" s="172">
        <f>Recalculations!AC10</f>
        <v>52.32859994995669</v>
      </c>
      <c r="AD10" s="172">
        <f>Recalculations!AD10</f>
        <v>52.160802637180105</v>
      </c>
      <c r="AE10" s="172">
        <f>Recalculations!AE10</f>
        <v>50.42575204336368</v>
      </c>
      <c r="AF10" s="172">
        <f>Recalculations!AF10</f>
        <v>50.998243080770948</v>
      </c>
      <c r="AG10" s="172">
        <f>Recalculations!AG10</f>
        <v>50.250502715689052</v>
      </c>
      <c r="AH10" s="172">
        <f>Recalculations!AH10</f>
        <v>51.144764391324017</v>
      </c>
    </row>
    <row r="11" spans="2:34" x14ac:dyDescent="0.25">
      <c r="B11" s="51" t="str">
        <f>Recalculations!B11</f>
        <v>5.D.1</v>
      </c>
      <c r="C11" s="51" t="str">
        <f>Recalculations!C11</f>
        <v>Domestic Wastewater</v>
      </c>
      <c r="D11" s="171" t="str">
        <f>Recalculations!D11</f>
        <v>kt CO₂e</v>
      </c>
      <c r="E11" s="172">
        <f>Recalculations!E11</f>
        <v>75.142985651485716</v>
      </c>
      <c r="F11" s="172">
        <f>Recalculations!F11</f>
        <v>74.906629839957162</v>
      </c>
      <c r="G11" s="172">
        <f>Recalculations!G11</f>
        <v>76.186816845857138</v>
      </c>
      <c r="H11" s="172">
        <f>Recalculations!H11</f>
        <v>75.934930853728588</v>
      </c>
      <c r="I11" s="172">
        <f>Recalculations!I11</f>
        <v>74.163004933285734</v>
      </c>
      <c r="J11" s="172">
        <f>Recalculations!J11</f>
        <v>73.127296060971446</v>
      </c>
      <c r="K11" s="172">
        <f>Recalculations!K11</f>
        <v>73.630880028514298</v>
      </c>
      <c r="L11" s="172">
        <f>Recalculations!L11</f>
        <v>75.095511431128571</v>
      </c>
      <c r="M11" s="172">
        <f>Recalculations!M11</f>
        <v>77.979405803200009</v>
      </c>
      <c r="N11" s="172">
        <f>Recalculations!N11</f>
        <v>80.900583889714298</v>
      </c>
      <c r="O11" s="172">
        <f>Recalculations!O11</f>
        <v>82.648763299142871</v>
      </c>
      <c r="P11" s="172">
        <f>Recalculations!P11</f>
        <v>85.353872577600015</v>
      </c>
      <c r="Q11" s="172">
        <f>Recalculations!Q11</f>
        <v>86.9068906376</v>
      </c>
      <c r="R11" s="172">
        <f>Recalculations!R11</f>
        <v>88.2979510999143</v>
      </c>
      <c r="S11" s="172">
        <f>Recalculations!S11</f>
        <v>88.22556466491433</v>
      </c>
      <c r="T11" s="172">
        <f>Recalculations!T11</f>
        <v>89.380701754142848</v>
      </c>
      <c r="U11" s="172">
        <f>Recalculations!U11</f>
        <v>90.727578288600014</v>
      </c>
      <c r="V11" s="172">
        <f>Recalculations!V11</f>
        <v>92.145036297600015</v>
      </c>
      <c r="W11" s="172">
        <f>Recalculations!W11</f>
        <v>93.603387941957152</v>
      </c>
      <c r="X11" s="172">
        <f>Recalculations!X11</f>
        <v>93.759046979714299</v>
      </c>
      <c r="Y11" s="172">
        <f>Recalculations!Y11</f>
        <v>94.201638325142866</v>
      </c>
      <c r="Z11" s="172">
        <f>Recalculations!Z11</f>
        <v>92.897027948057172</v>
      </c>
      <c r="AA11" s="172">
        <f>Recalculations!AA11</f>
        <v>93.110238902057162</v>
      </c>
      <c r="AB11" s="172">
        <f>Recalculations!AB11</f>
        <v>93.266593601657164</v>
      </c>
      <c r="AC11" s="172">
        <f>Recalculations!AC11</f>
        <v>93.601639386514321</v>
      </c>
      <c r="AD11" s="172">
        <f>Recalculations!AD11</f>
        <v>94.125529159200013</v>
      </c>
      <c r="AE11" s="172">
        <f>Recalculations!AE11</f>
        <v>96.693502806591454</v>
      </c>
      <c r="AF11" s="172">
        <f>Recalculations!AF11</f>
        <v>97.154586723970311</v>
      </c>
      <c r="AG11" s="172">
        <f>Recalculations!AG11</f>
        <v>97.615670641349169</v>
      </c>
      <c r="AH11" s="172">
        <f>Recalculations!AH11</f>
        <v>99.935020010571435</v>
      </c>
    </row>
    <row r="12" spans="2:34" x14ac:dyDescent="0.25">
      <c r="B12" s="51" t="str">
        <f>Recalculations!B12</f>
        <v>5.D.2</v>
      </c>
      <c r="C12" s="51" t="str">
        <f>Recalculations!C12</f>
        <v>Industrial Wastewater</v>
      </c>
      <c r="D12" s="171" t="str">
        <f>Recalculations!D12</f>
        <v>kt CO₂e</v>
      </c>
      <c r="E12" s="172" t="str">
        <f>Recalculations!E12</f>
        <v>IE</v>
      </c>
      <c r="F12" s="172" t="str">
        <f>Recalculations!F12</f>
        <v>IE</v>
      </c>
      <c r="G12" s="172" t="str">
        <f>Recalculations!G12</f>
        <v>IE</v>
      </c>
      <c r="H12" s="172" t="str">
        <f>Recalculations!H12</f>
        <v>IE</v>
      </c>
      <c r="I12" s="172" t="str">
        <f>Recalculations!I12</f>
        <v>IE</v>
      </c>
      <c r="J12" s="172" t="str">
        <f>Recalculations!J12</f>
        <v>IE</v>
      </c>
      <c r="K12" s="172" t="str">
        <f>Recalculations!K12</f>
        <v>IE</v>
      </c>
      <c r="L12" s="172" t="str">
        <f>Recalculations!L12</f>
        <v>IE</v>
      </c>
      <c r="M12" s="172" t="str">
        <f>Recalculations!M12</f>
        <v>IE</v>
      </c>
      <c r="N12" s="172" t="str">
        <f>Recalculations!N12</f>
        <v>IE</v>
      </c>
      <c r="O12" s="172" t="str">
        <f>Recalculations!O12</f>
        <v>IE</v>
      </c>
      <c r="P12" s="172" t="str">
        <f>Recalculations!P12</f>
        <v>IE</v>
      </c>
      <c r="Q12" s="172" t="str">
        <f>Recalculations!Q12</f>
        <v>IE</v>
      </c>
      <c r="R12" s="172" t="str">
        <f>Recalculations!R12</f>
        <v>IE</v>
      </c>
      <c r="S12" s="172" t="str">
        <f>Recalculations!S12</f>
        <v>IE</v>
      </c>
      <c r="T12" s="172" t="str">
        <f>Recalculations!T12</f>
        <v>IE</v>
      </c>
      <c r="U12" s="172" t="str">
        <f>Recalculations!U12</f>
        <v>IE</v>
      </c>
      <c r="V12" s="172" t="str">
        <f>Recalculations!V12</f>
        <v>IE</v>
      </c>
      <c r="W12" s="172" t="str">
        <f>Recalculations!W12</f>
        <v>IE</v>
      </c>
      <c r="X12" s="172" t="str">
        <f>Recalculations!X12</f>
        <v>IE</v>
      </c>
      <c r="Y12" s="172" t="str">
        <f>Recalculations!Y12</f>
        <v>IE</v>
      </c>
      <c r="Z12" s="172" t="str">
        <f>Recalculations!Z12</f>
        <v>IE</v>
      </c>
      <c r="AA12" s="172" t="str">
        <f>Recalculations!AA12</f>
        <v>IE</v>
      </c>
      <c r="AB12" s="172" t="str">
        <f>Recalculations!AB12</f>
        <v>IE</v>
      </c>
      <c r="AC12" s="172" t="str">
        <f>Recalculations!AC12</f>
        <v>IE</v>
      </c>
      <c r="AD12" s="172" t="str">
        <f>Recalculations!AD12</f>
        <v>IE</v>
      </c>
      <c r="AE12" s="172" t="str">
        <f>Recalculations!AE12</f>
        <v>IE</v>
      </c>
      <c r="AF12" s="172" t="str">
        <f>Recalculations!AF12</f>
        <v>IE</v>
      </c>
      <c r="AG12" s="172" t="str">
        <f>Recalculations!AG12</f>
        <v>IE</v>
      </c>
      <c r="AH12" s="172" t="str">
        <f>Recalculations!AH12</f>
        <v>IE</v>
      </c>
    </row>
    <row r="13" spans="2:34" x14ac:dyDescent="0.25">
      <c r="B13" s="174"/>
      <c r="C13" s="174" t="str">
        <f>Recalculations!C13</f>
        <v>Total Waste</v>
      </c>
      <c r="D13" s="175" t="str">
        <f>Recalculations!D13</f>
        <v>kt CO₂e</v>
      </c>
      <c r="E13" s="176">
        <f>Recalculations!E13</f>
        <v>1552.053617690967</v>
      </c>
      <c r="F13" s="176">
        <f>Recalculations!F13</f>
        <v>1632.811365232481</v>
      </c>
      <c r="G13" s="176">
        <f>Recalculations!G13</f>
        <v>1698.2299225574204</v>
      </c>
      <c r="H13" s="176">
        <f>Recalculations!H13</f>
        <v>1748.2816571592587</v>
      </c>
      <c r="I13" s="176">
        <f>Recalculations!I13</f>
        <v>1792.8493340275654</v>
      </c>
      <c r="J13" s="176">
        <f>Recalculations!J13</f>
        <v>1829.1780952628817</v>
      </c>
      <c r="K13" s="176">
        <f>Recalculations!K13</f>
        <v>1708.4830322402095</v>
      </c>
      <c r="L13" s="176">
        <f>Recalculations!L13</f>
        <v>1432.6262505012098</v>
      </c>
      <c r="M13" s="176">
        <f>Recalculations!M13</f>
        <v>1475.5765436871579</v>
      </c>
      <c r="N13" s="176">
        <f>Recalculations!N13</f>
        <v>1480.7046945341847</v>
      </c>
      <c r="O13" s="176">
        <f>Recalculations!O13</f>
        <v>1492.7703645905121</v>
      </c>
      <c r="P13" s="176">
        <f>Recalculations!P13</f>
        <v>1605.3489199626404</v>
      </c>
      <c r="Q13" s="176">
        <f>Recalculations!Q13</f>
        <v>1710.2325565770898</v>
      </c>
      <c r="R13" s="176">
        <f>Recalculations!R13</f>
        <v>1765.4681984593715</v>
      </c>
      <c r="S13" s="176">
        <f>Recalculations!S13</f>
        <v>1485.103587838471</v>
      </c>
      <c r="T13" s="176">
        <f>Recalculations!T13</f>
        <v>1291.968388038428</v>
      </c>
      <c r="U13" s="176">
        <f>Recalculations!U13</f>
        <v>1328.1757520911428</v>
      </c>
      <c r="V13" s="176">
        <f>Recalculations!V13</f>
        <v>848.83552589138822</v>
      </c>
      <c r="W13" s="176">
        <f>Recalculations!W13</f>
        <v>693.80354289533193</v>
      </c>
      <c r="X13" s="176">
        <f>Recalculations!X13</f>
        <v>521.64707443401562</v>
      </c>
      <c r="Y13" s="176">
        <f>Recalculations!Y13</f>
        <v>531.37075488942594</v>
      </c>
      <c r="Z13" s="176">
        <f>Recalculations!Z13</f>
        <v>621.94477695799128</v>
      </c>
      <c r="AA13" s="176">
        <f>Recalculations!AA13</f>
        <v>539.69888971898365</v>
      </c>
      <c r="AB13" s="176">
        <f>Recalculations!AB13</f>
        <v>696.3728651465176</v>
      </c>
      <c r="AC13" s="176">
        <f>Recalculations!AC13</f>
        <v>883.10286494537797</v>
      </c>
      <c r="AD13" s="176">
        <f>Recalculations!AD13</f>
        <v>953.91866311629406</v>
      </c>
      <c r="AE13" s="176">
        <f>Recalculations!AE13</f>
        <v>964.85361846438718</v>
      </c>
      <c r="AF13" s="176">
        <f>Recalculations!AF13</f>
        <v>938.68775867053375</v>
      </c>
      <c r="AG13" s="176">
        <f>Recalculations!AG13</f>
        <v>908.848647802399</v>
      </c>
      <c r="AH13" s="176">
        <f>Recalculations!AH13</f>
        <v>904.85020272249312</v>
      </c>
    </row>
    <row r="14" spans="2:34" x14ac:dyDescent="0.25">
      <c r="B14" s="169"/>
      <c r="C14" s="169" t="str">
        <f>Recalculations!C15</f>
        <v>2022 Submission</v>
      </c>
      <c r="D14" s="169" t="str">
        <f>Recalculations!D15</f>
        <v>Units</v>
      </c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</row>
    <row r="15" spans="2:34" x14ac:dyDescent="0.25">
      <c r="B15" s="51" t="str">
        <f>Recalculations!B16</f>
        <v>5.A.1</v>
      </c>
      <c r="C15" s="51" t="str">
        <f>Recalculations!C16</f>
        <v>Managed Waste Disposal Sites</v>
      </c>
      <c r="D15" s="171" t="str">
        <f>Recalculations!D16</f>
        <v>kt CO₂e</v>
      </c>
      <c r="E15" s="172" t="str">
        <f>Recalculations!E16</f>
        <v>NO</v>
      </c>
      <c r="F15" s="172" t="str">
        <f>Recalculations!F16</f>
        <v>NO</v>
      </c>
      <c r="G15" s="172" t="str">
        <f>Recalculations!G16</f>
        <v>NO</v>
      </c>
      <c r="H15" s="172" t="str">
        <f>Recalculations!H16</f>
        <v>NO</v>
      </c>
      <c r="I15" s="172" t="str">
        <f>Recalculations!I16</f>
        <v>NO</v>
      </c>
      <c r="J15" s="172" t="str">
        <f>Recalculations!J16</f>
        <v>NO</v>
      </c>
      <c r="K15" s="172" t="str">
        <f>Recalculations!K16</f>
        <v>NO</v>
      </c>
      <c r="L15" s="172" t="str">
        <f>Recalculations!L16</f>
        <v>NO</v>
      </c>
      <c r="M15" s="172" t="str">
        <f>Recalculations!M16</f>
        <v>NO</v>
      </c>
      <c r="N15" s="172">
        <f>Recalculations!N16</f>
        <v>1261.2873970377814</v>
      </c>
      <c r="O15" s="172">
        <f>Recalculations!O16</f>
        <v>1268.1637358600644</v>
      </c>
      <c r="P15" s="172">
        <f>Recalculations!P16</f>
        <v>1364.4710203505408</v>
      </c>
      <c r="Q15" s="172">
        <f>Recalculations!Q16</f>
        <v>1437.6433897413656</v>
      </c>
      <c r="R15" s="172">
        <f>Recalculations!R16</f>
        <v>1457.1351738766382</v>
      </c>
      <c r="S15" s="172">
        <f>Recalculations!S16</f>
        <v>1190.8522842044663</v>
      </c>
      <c r="T15" s="172">
        <f>Recalculations!T16</f>
        <v>1006.9985553870779</v>
      </c>
      <c r="U15" s="172">
        <f>Recalculations!U16</f>
        <v>1049.2955470508382</v>
      </c>
      <c r="V15" s="172">
        <f>Recalculations!V16</f>
        <v>615.99279973624368</v>
      </c>
      <c r="W15" s="172">
        <f>Recalculations!W16</f>
        <v>463.84204329766396</v>
      </c>
      <c r="X15" s="172">
        <f>Recalculations!X16</f>
        <v>284.8049081264104</v>
      </c>
      <c r="Y15" s="172">
        <f>Recalculations!Y16</f>
        <v>278.64650733286254</v>
      </c>
      <c r="Z15" s="172">
        <f>Recalculations!Z16</f>
        <v>381.56113356609893</v>
      </c>
      <c r="AA15" s="172">
        <f>Recalculations!AA16</f>
        <v>302.79154765173917</v>
      </c>
      <c r="AB15" s="172">
        <f>Recalculations!AB16</f>
        <v>460.96994317368149</v>
      </c>
      <c r="AC15" s="172">
        <f>Recalculations!AC16</f>
        <v>648.10107072438586</v>
      </c>
      <c r="AD15" s="172">
        <f>Recalculations!AD16</f>
        <v>726.92670538507707</v>
      </c>
      <c r="AE15" s="172">
        <f>Recalculations!AE16</f>
        <v>749.56085926208698</v>
      </c>
      <c r="AF15" s="172">
        <f>Recalculations!AF16</f>
        <v>717.90523816711902</v>
      </c>
      <c r="AG15" s="172">
        <f>Recalculations!AG16</f>
        <v>692.70934488966407</v>
      </c>
      <c r="AH15" s="172">
        <f>Recalculations!AH16</f>
        <v>676.87733096838372</v>
      </c>
    </row>
    <row r="16" spans="2:34" x14ac:dyDescent="0.25">
      <c r="B16" s="51" t="str">
        <f>Recalculations!B17</f>
        <v>5.A.2</v>
      </c>
      <c r="C16" s="51" t="str">
        <f>Recalculations!C17</f>
        <v>Unmanaged Waste Disposal Sites</v>
      </c>
      <c r="D16" s="171" t="str">
        <f>Recalculations!D17</f>
        <v>kt CO₂e</v>
      </c>
      <c r="E16" s="172">
        <f>Recalculations!E17</f>
        <v>1318.0750046457997</v>
      </c>
      <c r="F16" s="172">
        <f>Recalculations!F17</f>
        <v>1398.5762396203297</v>
      </c>
      <c r="G16" s="172">
        <f>Recalculations!G17</f>
        <v>1461.4329391711981</v>
      </c>
      <c r="H16" s="172">
        <f>Recalculations!H17</f>
        <v>1510.5881268151277</v>
      </c>
      <c r="I16" s="172">
        <f>Recalculations!I17</f>
        <v>1556.0660070268186</v>
      </c>
      <c r="J16" s="172">
        <f>Recalculations!J17</f>
        <v>1592.759090270677</v>
      </c>
      <c r="K16" s="172">
        <f>Recalculations!K17</f>
        <v>1471.8696106900713</v>
      </c>
      <c r="L16" s="172">
        <f>Recalculations!L17</f>
        <v>1212.7245603159165</v>
      </c>
      <c r="M16" s="172">
        <f>Recalculations!M17</f>
        <v>1263.4259964598352</v>
      </c>
      <c r="N16" s="172" t="str">
        <f>Recalculations!N17</f>
        <v>IE</v>
      </c>
      <c r="O16" s="172" t="str">
        <f>Recalculations!O17</f>
        <v>IE</v>
      </c>
      <c r="P16" s="172" t="str">
        <f>Recalculations!P17</f>
        <v>IE</v>
      </c>
      <c r="Q16" s="172" t="str">
        <f>Recalculations!Q17</f>
        <v>IE</v>
      </c>
      <c r="R16" s="172" t="str">
        <f>Recalculations!R17</f>
        <v>IE</v>
      </c>
      <c r="S16" s="172" t="str">
        <f>Recalculations!S17</f>
        <v>IE</v>
      </c>
      <c r="T16" s="172" t="str">
        <f>Recalculations!T17</f>
        <v>IE</v>
      </c>
      <c r="U16" s="172" t="str">
        <f>Recalculations!U17</f>
        <v>IE</v>
      </c>
      <c r="V16" s="172" t="str">
        <f>Recalculations!V17</f>
        <v>IE</v>
      </c>
      <c r="W16" s="172" t="str">
        <f>Recalculations!W17</f>
        <v>IE</v>
      </c>
      <c r="X16" s="172" t="str">
        <f>Recalculations!X17</f>
        <v>IE</v>
      </c>
      <c r="Y16" s="172" t="str">
        <f>Recalculations!Y17</f>
        <v>IE</v>
      </c>
      <c r="Z16" s="172" t="str">
        <f>Recalculations!Z17</f>
        <v>IE</v>
      </c>
      <c r="AA16" s="172" t="str">
        <f>Recalculations!AA17</f>
        <v>IE</v>
      </c>
      <c r="AB16" s="172" t="str">
        <f>Recalculations!AB17</f>
        <v>IE</v>
      </c>
      <c r="AC16" s="172" t="str">
        <f>Recalculations!AC17</f>
        <v>IE</v>
      </c>
      <c r="AD16" s="172" t="str">
        <f>Recalculations!AD17</f>
        <v>IE</v>
      </c>
      <c r="AE16" s="172" t="str">
        <f>Recalculations!AE17</f>
        <v>IE</v>
      </c>
      <c r="AF16" s="172" t="str">
        <f>Recalculations!AF17</f>
        <v>IE</v>
      </c>
      <c r="AG16" s="172" t="str">
        <f>Recalculations!AG17</f>
        <v>IE</v>
      </c>
      <c r="AH16" s="172" t="str">
        <f>Recalculations!AH17</f>
        <v>IE</v>
      </c>
    </row>
    <row r="17" spans="2:34" x14ac:dyDescent="0.25">
      <c r="B17" s="51" t="str">
        <f>Recalculations!B18</f>
        <v>5.B.1</v>
      </c>
      <c r="C17" s="51" t="str">
        <f>Recalculations!C18</f>
        <v>Treatment of solid waste- composting</v>
      </c>
      <c r="D17" s="171" t="str">
        <f>Recalculations!D18</f>
        <v>kt CO₂e</v>
      </c>
      <c r="E17" s="172" t="str">
        <f>Recalculations!E18</f>
        <v>NO</v>
      </c>
      <c r="F17" s="172" t="str">
        <f>Recalculations!F18</f>
        <v>NO</v>
      </c>
      <c r="G17" s="172" t="str">
        <f>Recalculations!G18</f>
        <v>NO</v>
      </c>
      <c r="H17" s="172" t="str">
        <f>Recalculations!H18</f>
        <v>NO</v>
      </c>
      <c r="I17" s="172" t="str">
        <f>Recalculations!I18</f>
        <v>NO</v>
      </c>
      <c r="J17" s="172" t="str">
        <f>Recalculations!J18</f>
        <v>NO</v>
      </c>
      <c r="K17" s="172" t="str">
        <f>Recalculations!K18</f>
        <v>NO</v>
      </c>
      <c r="L17" s="172" t="str">
        <f>Recalculations!L18</f>
        <v>NO</v>
      </c>
      <c r="M17" s="172" t="str">
        <f>Recalculations!M18</f>
        <v>NO</v>
      </c>
      <c r="N17" s="172" t="str">
        <f>Recalculations!N18</f>
        <v>NO</v>
      </c>
      <c r="O17" s="172" t="str">
        <f>Recalculations!O18</f>
        <v>NO</v>
      </c>
      <c r="P17" s="172">
        <f>Recalculations!P18</f>
        <v>3.8134041600000002</v>
      </c>
      <c r="Q17" s="172">
        <f>Recalculations!Q18</f>
        <v>5.8339097599999992</v>
      </c>
      <c r="R17" s="172">
        <f>Recalculations!R18</f>
        <v>8.11426816</v>
      </c>
      <c r="S17" s="172">
        <f>Recalculations!S18</f>
        <v>34.148088320000006</v>
      </c>
      <c r="T17" s="172">
        <f>Recalculations!T18</f>
        <v>46.542123520000004</v>
      </c>
      <c r="U17" s="172">
        <f>Recalculations!U18</f>
        <v>37.304399359999998</v>
      </c>
      <c r="V17" s="172">
        <f>Recalculations!V18</f>
        <v>36.874055679999998</v>
      </c>
      <c r="W17" s="172">
        <f>Recalculations!W18</f>
        <v>48.644272640000004</v>
      </c>
      <c r="X17" s="172">
        <f>Recalculations!X18</f>
        <v>47.982891520000003</v>
      </c>
      <c r="Y17" s="172">
        <f>Recalculations!Y18</f>
        <v>48.804129279999998</v>
      </c>
      <c r="Z17" s="172">
        <f>Recalculations!Z18</f>
        <v>48.577551360000008</v>
      </c>
      <c r="AA17" s="172">
        <f>Recalculations!AA18</f>
        <v>44.106196480000001</v>
      </c>
      <c r="AB17" s="172">
        <f>Recalculations!AB18</f>
        <v>44.422650879999999</v>
      </c>
      <c r="AC17" s="172">
        <f>Recalculations!AC18</f>
        <v>41.0627456</v>
      </c>
      <c r="AD17" s="172">
        <f>Recalculations!AD18</f>
        <v>39.649592320000004</v>
      </c>
      <c r="AE17" s="172">
        <f>Recalculations!AE18</f>
        <v>39.176883200000006</v>
      </c>
      <c r="AF17" s="172">
        <f>Recalculations!AF18</f>
        <v>43.693439578158085</v>
      </c>
      <c r="AG17" s="172">
        <f>Recalculations!AG18</f>
        <v>41.90488269696155</v>
      </c>
      <c r="AH17" s="172">
        <f>Recalculations!AH18</f>
        <v>44.440680991601909</v>
      </c>
    </row>
    <row r="18" spans="2:34" x14ac:dyDescent="0.25">
      <c r="B18" s="51" t="str">
        <f>Recalculations!B19</f>
        <v>5.B.2</v>
      </c>
      <c r="C18" s="51" t="str">
        <f>Recalculations!C19</f>
        <v>Anaerobic digestion at biogas facilities</v>
      </c>
      <c r="D18" s="171" t="str">
        <f>Recalculations!D19</f>
        <v>kt CO₂e</v>
      </c>
      <c r="E18" s="172" t="str">
        <f>Recalculations!E19</f>
        <v>NO</v>
      </c>
      <c r="F18" s="172" t="str">
        <f>Recalculations!F19</f>
        <v>NO</v>
      </c>
      <c r="G18" s="172" t="str">
        <f>Recalculations!G19</f>
        <v>NO</v>
      </c>
      <c r="H18" s="172" t="str">
        <f>Recalculations!H19</f>
        <v>NO</v>
      </c>
      <c r="I18" s="172" t="str">
        <f>Recalculations!I19</f>
        <v>NO</v>
      </c>
      <c r="J18" s="172" t="str">
        <f>Recalculations!J19</f>
        <v>NO</v>
      </c>
      <c r="K18" s="172" t="str">
        <f>Recalculations!K19</f>
        <v>NO</v>
      </c>
      <c r="L18" s="172" t="str">
        <f>Recalculations!L19</f>
        <v>NO</v>
      </c>
      <c r="M18" s="172" t="str">
        <f>Recalculations!M19</f>
        <v>NO</v>
      </c>
      <c r="N18" s="172" t="str">
        <f>Recalculations!N19</f>
        <v>NO</v>
      </c>
      <c r="O18" s="172" t="str">
        <f>Recalculations!O19</f>
        <v>NO</v>
      </c>
      <c r="P18" s="172" t="str">
        <f>Recalculations!P19</f>
        <v>NO</v>
      </c>
      <c r="Q18" s="172" t="str">
        <f>Recalculations!Q19</f>
        <v>NO</v>
      </c>
      <c r="R18" s="172" t="str">
        <f>Recalculations!R19</f>
        <v>NO</v>
      </c>
      <c r="S18" s="172" t="str">
        <f>Recalculations!S19</f>
        <v>NO</v>
      </c>
      <c r="T18" s="172" t="str">
        <f>Recalculations!T19</f>
        <v>NO</v>
      </c>
      <c r="U18" s="172" t="str">
        <f>Recalculations!U19</f>
        <v>NO</v>
      </c>
      <c r="V18" s="172" t="str">
        <f>Recalculations!V19</f>
        <v>NO</v>
      </c>
      <c r="W18" s="172" t="str">
        <f>Recalculations!W19</f>
        <v>NO</v>
      </c>
      <c r="X18" s="172" t="str">
        <f>Recalculations!X19</f>
        <v>NO</v>
      </c>
      <c r="Y18" s="172">
        <f>Recalculations!Y19</f>
        <v>5.4700000000000006E-2</v>
      </c>
      <c r="Z18" s="172">
        <f>Recalculations!Z19</f>
        <v>0.1047</v>
      </c>
      <c r="AA18" s="172">
        <f>Recalculations!AA19</f>
        <v>0.13762000000000002</v>
      </c>
      <c r="AB18" s="172">
        <f>Recalculations!AB19</f>
        <v>0.23218000000000003</v>
      </c>
      <c r="AC18" s="172">
        <f>Recalculations!AC19</f>
        <v>0.40028000000000008</v>
      </c>
      <c r="AD18" s="172">
        <f>Recalculations!AD19</f>
        <v>0.89638000000000007</v>
      </c>
      <c r="AE18" s="172">
        <f>Recalculations!AE19</f>
        <v>0.78722000000000014</v>
      </c>
      <c r="AF18" s="172">
        <f>Recalculations!AF19</f>
        <v>1.9025400000000001</v>
      </c>
      <c r="AG18" s="172">
        <f>Recalculations!AG19</f>
        <v>2.5816234530354363</v>
      </c>
      <c r="AH18" s="172">
        <f>Recalculations!AH19</f>
        <v>3.4579230873210043</v>
      </c>
    </row>
    <row r="19" spans="2:34" x14ac:dyDescent="0.25">
      <c r="B19" s="51" t="str">
        <f>Recalculations!B20</f>
        <v>5.C.1</v>
      </c>
      <c r="C19" s="51" t="str">
        <f>Recalculations!C20</f>
        <v>Waste Incineration-Biogenic</v>
      </c>
      <c r="D19" s="171" t="str">
        <f>Recalculations!D20</f>
        <v>kt CO₂e</v>
      </c>
      <c r="E19" s="173">
        <f>Recalculations!E20</f>
        <v>1.7904E-2</v>
      </c>
      <c r="F19" s="173">
        <f>Recalculations!F20</f>
        <v>1.7904E-2</v>
      </c>
      <c r="G19" s="173">
        <f>Recalculations!G20</f>
        <v>1.7904E-2</v>
      </c>
      <c r="H19" s="173">
        <f>Recalculations!H20</f>
        <v>1.7904E-2</v>
      </c>
      <c r="I19" s="173">
        <f>Recalculations!I20</f>
        <v>1.7904E-2</v>
      </c>
      <c r="J19" s="173">
        <f>Recalculations!J20</f>
        <v>1.7904E-2</v>
      </c>
      <c r="K19" s="173">
        <f>Recalculations!K20</f>
        <v>1.7904E-2</v>
      </c>
      <c r="L19" s="173">
        <f>Recalculations!L20</f>
        <v>1.7904E-2</v>
      </c>
      <c r="M19" s="173" t="str">
        <f>Recalculations!M20</f>
        <v>NO</v>
      </c>
      <c r="N19" s="173" t="str">
        <f>Recalculations!N20</f>
        <v>NO</v>
      </c>
      <c r="O19" s="173" t="str">
        <f>Recalculations!O20</f>
        <v>NO</v>
      </c>
      <c r="P19" s="173" t="str">
        <f>Recalculations!P20</f>
        <v>NO</v>
      </c>
      <c r="Q19" s="173" t="str">
        <f>Recalculations!Q20</f>
        <v>NO</v>
      </c>
      <c r="R19" s="173" t="str">
        <f>Recalculations!R20</f>
        <v>NO</v>
      </c>
      <c r="S19" s="173" t="str">
        <f>Recalculations!S20</f>
        <v>NO</v>
      </c>
      <c r="T19" s="173" t="str">
        <f>Recalculations!T20</f>
        <v>NO</v>
      </c>
      <c r="U19" s="173" t="str">
        <f>Recalculations!U20</f>
        <v>NO</v>
      </c>
      <c r="V19" s="173" t="str">
        <f>Recalculations!V20</f>
        <v>NO</v>
      </c>
      <c r="W19" s="173" t="str">
        <f>Recalculations!W20</f>
        <v>NO</v>
      </c>
      <c r="X19" s="173" t="str">
        <f>Recalculations!X20</f>
        <v>NO</v>
      </c>
      <c r="Y19" s="173" t="str">
        <f>Recalculations!Y20</f>
        <v>NO</v>
      </c>
      <c r="Z19" s="173" t="str">
        <f>Recalculations!Z20</f>
        <v>NO</v>
      </c>
      <c r="AA19" s="173" t="str">
        <f>Recalculations!AA20</f>
        <v>NO</v>
      </c>
      <c r="AB19" s="173" t="str">
        <f>Recalculations!AB20</f>
        <v>NO</v>
      </c>
      <c r="AC19" s="173" t="str">
        <f>Recalculations!AC20</f>
        <v>NO</v>
      </c>
      <c r="AD19" s="173" t="str">
        <f>Recalculations!AD20</f>
        <v>NO</v>
      </c>
      <c r="AE19" s="173" t="str">
        <f>Recalculations!AE20</f>
        <v>NO</v>
      </c>
      <c r="AF19" s="173" t="str">
        <f>Recalculations!AF20</f>
        <v>NO</v>
      </c>
      <c r="AG19" s="173" t="str">
        <f>Recalculations!AG20</f>
        <v>NO</v>
      </c>
      <c r="AH19" s="173" t="str">
        <f>Recalculations!AH20</f>
        <v>NO</v>
      </c>
    </row>
    <row r="20" spans="2:34" x14ac:dyDescent="0.25">
      <c r="B20" s="51" t="str">
        <f>Recalculations!B21</f>
        <v>5.C.1</v>
      </c>
      <c r="C20" s="51" t="str">
        <f>Recalculations!C21</f>
        <v>Waste Incineration-Fossil</v>
      </c>
      <c r="D20" s="171" t="str">
        <f>Recalculations!D21</f>
        <v>kt CO₂e</v>
      </c>
      <c r="E20" s="172">
        <f>Recalculations!E21</f>
        <v>83.785818375999995</v>
      </c>
      <c r="F20" s="172">
        <f>Recalculations!F21</f>
        <v>83.785818375999995</v>
      </c>
      <c r="G20" s="172">
        <f>Recalculations!G21</f>
        <v>83.785818375999995</v>
      </c>
      <c r="H20" s="172">
        <f>Recalculations!H21</f>
        <v>83.785818375999995</v>
      </c>
      <c r="I20" s="172">
        <f>Recalculations!I21</f>
        <v>83.785818375999995</v>
      </c>
      <c r="J20" s="172">
        <f>Recalculations!J21</f>
        <v>83.785818375999995</v>
      </c>
      <c r="K20" s="172">
        <f>Recalculations!K21</f>
        <v>83.785818375999995</v>
      </c>
      <c r="L20" s="172">
        <f>Recalculations!L21</f>
        <v>70.149414348000008</v>
      </c>
      <c r="M20" s="172">
        <f>Recalculations!M21</f>
        <v>52.981074319999998</v>
      </c>
      <c r="N20" s="172">
        <f>Recalculations!N21</f>
        <v>56.122010493333327</v>
      </c>
      <c r="O20" s="172">
        <f>Recalculations!O21</f>
        <v>59.262946666666657</v>
      </c>
      <c r="P20" s="172">
        <f>Recalculations!P21</f>
        <v>63.680999340666659</v>
      </c>
      <c r="Q20" s="172">
        <f>Recalculations!Q21</f>
        <v>64.685506286666666</v>
      </c>
      <c r="R20" s="172">
        <f>Recalculations!R21</f>
        <v>97.253458627333345</v>
      </c>
      <c r="S20" s="172">
        <f>Recalculations!S21</f>
        <v>110.86615747666667</v>
      </c>
      <c r="T20" s="172">
        <f>Recalculations!T21</f>
        <v>107.35038316566668</v>
      </c>
      <c r="U20" s="172">
        <f>Recalculations!U21</f>
        <v>103.83460885466668</v>
      </c>
      <c r="V20" s="172">
        <f>Recalculations!V21</f>
        <v>82.87923091333333</v>
      </c>
      <c r="W20" s="172">
        <f>Recalculations!W21</f>
        <v>61.923852972000006</v>
      </c>
      <c r="X20" s="172">
        <f>Recalculations!X21</f>
        <v>63.346163692000012</v>
      </c>
      <c r="Y20" s="172">
        <f>Recalculations!Y21</f>
        <v>54.038424109496908</v>
      </c>
      <c r="Z20" s="172">
        <f>Recalculations!Z21</f>
        <v>37.380103609999992</v>
      </c>
      <c r="AA20" s="172">
        <f>Recalculations!AA21</f>
        <v>44.829456006000008</v>
      </c>
      <c r="AB20" s="172">
        <f>Recalculations!AB21</f>
        <v>42.80266323</v>
      </c>
      <c r="AC20" s="172">
        <f>Recalculations!AC21</f>
        <v>38.879456160666678</v>
      </c>
      <c r="AD20" s="172">
        <f>Recalculations!AD21</f>
        <v>39.386154354666672</v>
      </c>
      <c r="AE20" s="172">
        <f>Recalculations!AE21</f>
        <v>22.188047232000006</v>
      </c>
      <c r="AF20" s="172">
        <f>Recalculations!AF21</f>
        <v>24.416778498766664</v>
      </c>
      <c r="AG20" s="172">
        <f>Recalculations!AG21</f>
        <v>20.288669791333337</v>
      </c>
      <c r="AH20" s="172">
        <f>Recalculations!AH21</f>
        <v>27.59875426266667</v>
      </c>
    </row>
    <row r="21" spans="2:34" x14ac:dyDescent="0.25">
      <c r="B21" s="51" t="str">
        <f>Recalculations!B22</f>
        <v>5.C.2</v>
      </c>
      <c r="C21" s="51" t="str">
        <f>Recalculations!C22</f>
        <v>Open Burning of Waste-Biogenic</v>
      </c>
      <c r="D21" s="171" t="str">
        <f>Recalculations!D22</f>
        <v>kt CO₂e</v>
      </c>
      <c r="E21" s="172">
        <f>Recalculations!E22</f>
        <v>0.59949601751251214</v>
      </c>
      <c r="F21" s="172">
        <f>Recalculations!F22</f>
        <v>0.62386923215257994</v>
      </c>
      <c r="G21" s="172">
        <f>Recalculations!G22</f>
        <v>0.65539251515775854</v>
      </c>
      <c r="H21" s="172">
        <f>Recalculations!H22</f>
        <v>0.68441199096266625</v>
      </c>
      <c r="I21" s="172">
        <f>Recalculations!I22</f>
        <v>0.70917100212383</v>
      </c>
      <c r="J21" s="172">
        <f>Recalculations!J22</f>
        <v>0.73388560798319991</v>
      </c>
      <c r="K21" s="172">
        <f>Recalculations!K22</f>
        <v>0.72485685706946346</v>
      </c>
      <c r="L21" s="172">
        <f>Recalculations!L22</f>
        <v>0.74807810481245784</v>
      </c>
      <c r="M21" s="172">
        <f>Recalculations!M22</f>
        <v>0.70085920531342571</v>
      </c>
      <c r="N21" s="172">
        <f>Recalculations!N22</f>
        <v>1.0342689519623689</v>
      </c>
      <c r="O21" s="172">
        <f>Recalculations!O22</f>
        <v>1.1445011289997071</v>
      </c>
      <c r="P21" s="172">
        <f>Recalculations!P22</f>
        <v>1.484519902893177</v>
      </c>
      <c r="Q21" s="172">
        <f>Recalculations!Q22</f>
        <v>3.2715417486468708</v>
      </c>
      <c r="R21" s="172">
        <f>Recalculations!R22</f>
        <v>4.2846014949677675</v>
      </c>
      <c r="S21" s="172">
        <f>Recalculations!S22</f>
        <v>2.5897827599597631</v>
      </c>
      <c r="T21" s="172">
        <f>Recalculations!T22</f>
        <v>1.6465044508020332</v>
      </c>
      <c r="U21" s="172">
        <f>Recalculations!U22</f>
        <v>1.6902929908848012</v>
      </c>
      <c r="V21" s="172">
        <f>Recalculations!V22</f>
        <v>5.6081698532592525E-2</v>
      </c>
      <c r="W21" s="172">
        <f>Recalculations!W22</f>
        <v>4.9791014929005159E-2</v>
      </c>
      <c r="X21" s="172">
        <f>Recalculations!X22</f>
        <v>5.2908042661093495E-2</v>
      </c>
      <c r="Y21" s="172">
        <f>Recalculations!Y22</f>
        <v>0.10981766939251546</v>
      </c>
      <c r="Z21" s="172">
        <f>Recalculations!Z22</f>
        <v>0.41142841345337056</v>
      </c>
      <c r="AA21" s="172">
        <f>Recalculations!AA22</f>
        <v>8.8538302640673638E-2</v>
      </c>
      <c r="AB21" s="172">
        <f>Recalculations!AB22</f>
        <v>5.3322420104591504E-2</v>
      </c>
      <c r="AC21" s="172">
        <f>Recalculations!AC22</f>
        <v>1.8106537568509377E-2</v>
      </c>
      <c r="AD21" s="172">
        <f>Recalculations!AD22</f>
        <v>1.8054042869931574E-2</v>
      </c>
      <c r="AE21" s="172">
        <f>Recalculations!AE22</f>
        <v>1.8545922329046428E-2</v>
      </c>
      <c r="AF21" s="172">
        <f>Recalculations!AF22</f>
        <v>1.8393811706395785E-2</v>
      </c>
      <c r="AG21" s="172">
        <f>Recalculations!AG22</f>
        <v>1.9554068548190227E-2</v>
      </c>
      <c r="AH21" s="172">
        <f>Recalculations!AH22</f>
        <v>2.0113323092881323E-2</v>
      </c>
    </row>
    <row r="22" spans="2:34" x14ac:dyDescent="0.25">
      <c r="B22" s="51" t="str">
        <f>Recalculations!B23</f>
        <v>5.C.2</v>
      </c>
      <c r="C22" s="51" t="str">
        <f>Recalculations!C23</f>
        <v>Open Burning of Waste-Fossil</v>
      </c>
      <c r="D22" s="171" t="str">
        <f>Recalculations!D23</f>
        <v>kt CO₂e</v>
      </c>
      <c r="E22" s="172">
        <f>Recalculations!E23</f>
        <v>13.332933392617903</v>
      </c>
      <c r="F22" s="172">
        <f>Recalculations!F23</f>
        <v>13.454609124523108</v>
      </c>
      <c r="G22" s="172">
        <f>Recalculations!G23</f>
        <v>14.202826979505701</v>
      </c>
      <c r="H22" s="172">
        <f>Recalculations!H23</f>
        <v>14.98064945541859</v>
      </c>
      <c r="I22" s="172">
        <f>Recalculations!I23</f>
        <v>15.6119612978381</v>
      </c>
      <c r="J22" s="172">
        <f>Recalculations!J23</f>
        <v>16.051962207673732</v>
      </c>
      <c r="K22" s="172">
        <f>Recalculations!K23</f>
        <v>16.078756415493075</v>
      </c>
      <c r="L22" s="172">
        <f>Recalculations!L23</f>
        <v>13.800139086587588</v>
      </c>
      <c r="M22" s="172">
        <f>Recalculations!M23</f>
        <v>12.990491224395178</v>
      </c>
      <c r="N22" s="172">
        <f>Recalculations!N23</f>
        <v>17.36114170196074</v>
      </c>
      <c r="O22" s="172">
        <f>Recalculations!O23</f>
        <v>19.102230006370299</v>
      </c>
      <c r="P22" s="172">
        <f>Recalculations!P23</f>
        <v>23.514948784214152</v>
      </c>
      <c r="Q22" s="172">
        <f>Recalculations!Q23</f>
        <v>46.723173219302353</v>
      </c>
      <c r="R22" s="172">
        <f>Recalculations!R23</f>
        <v>60.115047932950581</v>
      </c>
      <c r="S22" s="172">
        <f>Recalculations!S23</f>
        <v>35.803291214615115</v>
      </c>
      <c r="T22" s="172">
        <f>Recalculations!T23</f>
        <v>23.481003173305936</v>
      </c>
      <c r="U22" s="172">
        <f>Recalculations!U23</f>
        <v>24.559393717946243</v>
      </c>
      <c r="V22" s="172">
        <f>Recalculations!V23</f>
        <v>1.0827035077923828</v>
      </c>
      <c r="W22" s="172">
        <f>Recalculations!W23</f>
        <v>7.0886618382117366</v>
      </c>
      <c r="X22" s="172">
        <f>Recalculations!X23</f>
        <v>7.1549375209580166</v>
      </c>
      <c r="Y22" s="172">
        <f>Recalculations!Y23</f>
        <v>7.9462036588812026</v>
      </c>
      <c r="Z22" s="172">
        <f>Recalculations!Z23</f>
        <v>7.2055474045025845</v>
      </c>
      <c r="AA22" s="172">
        <f>Recalculations!AA23</f>
        <v>3.3985611942482823</v>
      </c>
      <c r="AB22" s="172">
        <f>Recalculations!AB23</f>
        <v>2.3066141613376958</v>
      </c>
      <c r="AC22" s="172">
        <f>Recalculations!AC23</f>
        <v>2.78564154621911</v>
      </c>
      <c r="AD22" s="172">
        <f>Recalculations!AD23</f>
        <v>3.0207986040098063</v>
      </c>
      <c r="AE22" s="172">
        <f>Recalculations!AE23</f>
        <v>2.8369405945606081</v>
      </c>
      <c r="AF22" s="172">
        <f>Recalculations!AF23</f>
        <v>3.0285324100423097</v>
      </c>
      <c r="AG22" s="172">
        <f>Recalculations!AG23</f>
        <v>3.5986456200526127</v>
      </c>
      <c r="AH22" s="172">
        <f>Recalculations!AH23</f>
        <v>4.9160563056627256</v>
      </c>
    </row>
    <row r="23" spans="2:34" x14ac:dyDescent="0.25">
      <c r="B23" s="51" t="str">
        <f>Recalculations!B24</f>
        <v>5.D.1</v>
      </c>
      <c r="C23" s="51" t="str">
        <f>Recalculations!C24</f>
        <v>Domestic Wastewater</v>
      </c>
      <c r="D23" s="171" t="str">
        <f>Recalculations!D24</f>
        <v>kt CO₂e</v>
      </c>
      <c r="E23" s="172">
        <f>Recalculations!E24</f>
        <v>61.099475607551149</v>
      </c>
      <c r="F23" s="172">
        <f>Recalculations!F24</f>
        <v>61.446295039518226</v>
      </c>
      <c r="G23" s="172">
        <f>Recalculations!G24</f>
        <v>61.948224669701766</v>
      </c>
      <c r="H23" s="172">
        <f>Recalculations!H24</f>
        <v>62.289815668021134</v>
      </c>
      <c r="I23" s="172">
        <f>Recalculations!I24</f>
        <v>62.495467391499105</v>
      </c>
      <c r="J23" s="172">
        <f>Recalculations!J24</f>
        <v>62.702138739576185</v>
      </c>
      <c r="K23" s="172">
        <f>Recalculations!K24</f>
        <v>62.375205873061375</v>
      </c>
      <c r="L23" s="172">
        <f>Recalculations!L24</f>
        <v>60.090643214764782</v>
      </c>
      <c r="M23" s="172">
        <f>Recalculations!M24</f>
        <v>67.498716674414183</v>
      </c>
      <c r="N23" s="172">
        <f>Recalculations!N24</f>
        <v>63.999292459432453</v>
      </c>
      <c r="O23" s="172">
        <f>Recalculations!O24</f>
        <v>62.448187629268048</v>
      </c>
      <c r="P23" s="172">
        <f>Recalculations!P24</f>
        <v>63.030154846725729</v>
      </c>
      <c r="Q23" s="172">
        <f>Recalculations!Q24</f>
        <v>65.168145183508287</v>
      </c>
      <c r="R23" s="172">
        <f>Recalculations!R24</f>
        <v>50.267697267567357</v>
      </c>
      <c r="S23" s="172">
        <f>Recalculations!S24</f>
        <v>48.262888957848823</v>
      </c>
      <c r="T23" s="172">
        <f>Recalculations!T24</f>
        <v>49.343329707432574</v>
      </c>
      <c r="U23" s="172">
        <f>Recalculations!U24</f>
        <v>44.366627508206676</v>
      </c>
      <c r="V23" s="172">
        <f>Recalculations!V24</f>
        <v>44.195419017886195</v>
      </c>
      <c r="W23" s="172">
        <f>Recalculations!W24</f>
        <v>50.85527079057016</v>
      </c>
      <c r="X23" s="172">
        <f>Recalculations!X24</f>
        <v>51.456334392271863</v>
      </c>
      <c r="Y23" s="172">
        <f>Recalculations!Y24</f>
        <v>50.254979793649959</v>
      </c>
      <c r="Z23" s="172">
        <f>Recalculations!Z24</f>
        <v>50.064791055879212</v>
      </c>
      <c r="AA23" s="172">
        <f>Recalculations!AA24</f>
        <v>50.661857102298399</v>
      </c>
      <c r="AB23" s="172">
        <f>Recalculations!AB24</f>
        <v>50.49180855973664</v>
      </c>
      <c r="AC23" s="172">
        <f>Recalculations!AC24</f>
        <v>52.32859994995669</v>
      </c>
      <c r="AD23" s="172">
        <f>Recalculations!AD24</f>
        <v>52.160802637180105</v>
      </c>
      <c r="AE23" s="172">
        <f>Recalculations!AE24</f>
        <v>50.42575204336368</v>
      </c>
      <c r="AF23" s="172">
        <f>Recalculations!AF24</f>
        <v>50.998243080770948</v>
      </c>
      <c r="AG23" s="172">
        <f>Recalculations!AG24</f>
        <v>50.250502715689052</v>
      </c>
      <c r="AH23" s="172">
        <f>Recalculations!AH24</f>
        <v>51.144764391324017</v>
      </c>
    </row>
    <row r="24" spans="2:34" x14ac:dyDescent="0.25">
      <c r="B24" s="51" t="str">
        <f>Recalculations!B25</f>
        <v>5.D.1</v>
      </c>
      <c r="C24" s="51" t="str">
        <f>Recalculations!C25</f>
        <v>Domestic Wastewater</v>
      </c>
      <c r="D24" s="171" t="str">
        <f>Recalculations!D25</f>
        <v>kt CO₂e</v>
      </c>
      <c r="E24" s="172">
        <f>Recalculations!E25</f>
        <v>75.142985651485716</v>
      </c>
      <c r="F24" s="172">
        <f>Recalculations!F25</f>
        <v>74.906629839957162</v>
      </c>
      <c r="G24" s="172">
        <f>Recalculations!G25</f>
        <v>76.186816845857138</v>
      </c>
      <c r="H24" s="172">
        <f>Recalculations!H25</f>
        <v>75.934930853728588</v>
      </c>
      <c r="I24" s="172">
        <f>Recalculations!I25</f>
        <v>74.163004933285734</v>
      </c>
      <c r="J24" s="172">
        <f>Recalculations!J25</f>
        <v>73.127296060971446</v>
      </c>
      <c r="K24" s="172">
        <f>Recalculations!K25</f>
        <v>73.630880028514298</v>
      </c>
      <c r="L24" s="172">
        <f>Recalculations!L25</f>
        <v>75.095511431128571</v>
      </c>
      <c r="M24" s="172">
        <f>Recalculations!M25</f>
        <v>77.979405803200009</v>
      </c>
      <c r="N24" s="172">
        <f>Recalculations!N25</f>
        <v>80.900583889714298</v>
      </c>
      <c r="O24" s="172">
        <f>Recalculations!O25</f>
        <v>82.648763299142871</v>
      </c>
      <c r="P24" s="172">
        <f>Recalculations!P25</f>
        <v>85.353872577600015</v>
      </c>
      <c r="Q24" s="172">
        <f>Recalculations!Q25</f>
        <v>86.9068906376</v>
      </c>
      <c r="R24" s="172">
        <f>Recalculations!R25</f>
        <v>88.2979510999143</v>
      </c>
      <c r="S24" s="172">
        <f>Recalculations!S25</f>
        <v>88.22556466491433</v>
      </c>
      <c r="T24" s="172">
        <f>Recalculations!T25</f>
        <v>89.380701754142848</v>
      </c>
      <c r="U24" s="172">
        <f>Recalculations!U25</f>
        <v>90.727578288600014</v>
      </c>
      <c r="V24" s="172">
        <f>Recalculations!V25</f>
        <v>92.145036297600015</v>
      </c>
      <c r="W24" s="172">
        <f>Recalculations!W25</f>
        <v>93.603387941957152</v>
      </c>
      <c r="X24" s="172">
        <f>Recalculations!X25</f>
        <v>93.759046979714299</v>
      </c>
      <c r="Y24" s="172">
        <f>Recalculations!Y25</f>
        <v>94.201638325142866</v>
      </c>
      <c r="Z24" s="172">
        <f>Recalculations!Z25</f>
        <v>92.897027948057172</v>
      </c>
      <c r="AA24" s="172">
        <f>Recalculations!AA25</f>
        <v>92.851599349551435</v>
      </c>
      <c r="AB24" s="172">
        <f>Recalculations!AB25</f>
        <v>92.403014031271439</v>
      </c>
      <c r="AC24" s="172">
        <f>Recalculations!AC25</f>
        <v>95.335003078857156</v>
      </c>
      <c r="AD24" s="172">
        <f>Recalculations!AD25</f>
        <v>96.130054317220001</v>
      </c>
      <c r="AE24" s="172">
        <f>Recalculations!AE25</f>
        <v>101.43864692580379</v>
      </c>
      <c r="AF24" s="172">
        <f>Recalculations!AF25</f>
        <v>102.91189556687222</v>
      </c>
      <c r="AG24" s="172">
        <f>Recalculations!AG25</f>
        <v>103.40030297565134</v>
      </c>
      <c r="AH24" s="172">
        <f>Recalculations!AH25</f>
        <v>105.85709527045718</v>
      </c>
    </row>
    <row r="25" spans="2:34" x14ac:dyDescent="0.25">
      <c r="B25" s="51" t="str">
        <f>Recalculations!B26</f>
        <v>5.D.2</v>
      </c>
      <c r="C25" s="51" t="str">
        <f>Recalculations!C26</f>
        <v>Industrial Wastewater</v>
      </c>
      <c r="D25" s="171" t="str">
        <f>Recalculations!D26</f>
        <v>kt CO₂e</v>
      </c>
      <c r="E25" s="172" t="str">
        <f>Recalculations!E26</f>
        <v>IE</v>
      </c>
      <c r="F25" s="172" t="str">
        <f>Recalculations!F26</f>
        <v>IE</v>
      </c>
      <c r="G25" s="172" t="str">
        <f>Recalculations!G26</f>
        <v>IE</v>
      </c>
      <c r="H25" s="172" t="str">
        <f>Recalculations!H26</f>
        <v>IE</v>
      </c>
      <c r="I25" s="172" t="str">
        <f>Recalculations!I26</f>
        <v>IE</v>
      </c>
      <c r="J25" s="172" t="str">
        <f>Recalculations!J26</f>
        <v>IE</v>
      </c>
      <c r="K25" s="172" t="str">
        <f>Recalculations!K26</f>
        <v>IE</v>
      </c>
      <c r="L25" s="172" t="str">
        <f>Recalculations!L26</f>
        <v>IE</v>
      </c>
      <c r="M25" s="172" t="str">
        <f>Recalculations!M26</f>
        <v>IE</v>
      </c>
      <c r="N25" s="172" t="str">
        <f>Recalculations!N26</f>
        <v>IE</v>
      </c>
      <c r="O25" s="172" t="str">
        <f>Recalculations!O26</f>
        <v>IE</v>
      </c>
      <c r="P25" s="172" t="str">
        <f>Recalculations!P26</f>
        <v>IE</v>
      </c>
      <c r="Q25" s="172" t="str">
        <f>Recalculations!Q26</f>
        <v>IE</v>
      </c>
      <c r="R25" s="172" t="str">
        <f>Recalculations!R26</f>
        <v>IE</v>
      </c>
      <c r="S25" s="172" t="str">
        <f>Recalculations!S26</f>
        <v>IE</v>
      </c>
      <c r="T25" s="172" t="str">
        <f>Recalculations!T26</f>
        <v>IE</v>
      </c>
      <c r="U25" s="172" t="str">
        <f>Recalculations!U26</f>
        <v>IE</v>
      </c>
      <c r="V25" s="172" t="str">
        <f>Recalculations!V26</f>
        <v>IE</v>
      </c>
      <c r="W25" s="172" t="str">
        <f>Recalculations!W26</f>
        <v>IE</v>
      </c>
      <c r="X25" s="172" t="str">
        <f>Recalculations!X26</f>
        <v>IE</v>
      </c>
      <c r="Y25" s="172" t="str">
        <f>Recalculations!Y26</f>
        <v>IE</v>
      </c>
      <c r="Z25" s="172" t="str">
        <f>Recalculations!Z26</f>
        <v>IE</v>
      </c>
      <c r="AA25" s="172" t="str">
        <f>Recalculations!AA26</f>
        <v>IE</v>
      </c>
      <c r="AB25" s="172" t="str">
        <f>Recalculations!AB26</f>
        <v>IE</v>
      </c>
      <c r="AC25" s="172" t="str">
        <f>Recalculations!AC26</f>
        <v>IE</v>
      </c>
      <c r="AD25" s="172" t="str">
        <f>Recalculations!AD26</f>
        <v>IE</v>
      </c>
      <c r="AE25" s="172" t="str">
        <f>Recalculations!AE26</f>
        <v>IE</v>
      </c>
      <c r="AF25" s="172" t="str">
        <f>Recalculations!AF26</f>
        <v>IE</v>
      </c>
      <c r="AG25" s="172" t="str">
        <f>Recalculations!AG26</f>
        <v>IE</v>
      </c>
      <c r="AH25" s="172" t="str">
        <f>Recalculations!AH26</f>
        <v>IE</v>
      </c>
    </row>
    <row r="26" spans="2:34" s="180" customFormat="1" x14ac:dyDescent="0.25">
      <c r="B26" s="177"/>
      <c r="C26" s="177" t="str">
        <f>Recalculations!C27</f>
        <v>Total Waste</v>
      </c>
      <c r="D26" s="178" t="str">
        <f>Recalculations!D27</f>
        <v>kt CO₂e</v>
      </c>
      <c r="E26" s="179">
        <f>Recalculations!E27</f>
        <v>1552.053617690967</v>
      </c>
      <c r="F26" s="179">
        <f>Recalculations!F27</f>
        <v>1632.811365232481</v>
      </c>
      <c r="G26" s="179">
        <f>Recalculations!G27</f>
        <v>1698.2299225574204</v>
      </c>
      <c r="H26" s="179">
        <f>Recalculations!H27</f>
        <v>1748.2816571592587</v>
      </c>
      <c r="I26" s="179">
        <f>Recalculations!I27</f>
        <v>1792.8493340275654</v>
      </c>
      <c r="J26" s="179">
        <f>Recalculations!J27</f>
        <v>1829.1780952628817</v>
      </c>
      <c r="K26" s="179">
        <f>Recalculations!K27</f>
        <v>1708.4830322402095</v>
      </c>
      <c r="L26" s="179">
        <f>Recalculations!L27</f>
        <v>1432.6262505012098</v>
      </c>
      <c r="M26" s="179">
        <f>Recalculations!M27</f>
        <v>1475.5765436871579</v>
      </c>
      <c r="N26" s="179">
        <f>Recalculations!N27</f>
        <v>1480.7046945341847</v>
      </c>
      <c r="O26" s="179">
        <f>Recalculations!O27</f>
        <v>1492.7703645905121</v>
      </c>
      <c r="P26" s="179">
        <f>Recalculations!P27</f>
        <v>1605.3489199626404</v>
      </c>
      <c r="Q26" s="179">
        <f>Recalculations!Q27</f>
        <v>1710.2325565770898</v>
      </c>
      <c r="R26" s="179">
        <f>Recalculations!R27</f>
        <v>1765.4681984593715</v>
      </c>
      <c r="S26" s="179">
        <f>Recalculations!S27</f>
        <v>1510.748057598471</v>
      </c>
      <c r="T26" s="179">
        <f>Recalculations!T27</f>
        <v>1324.7426011584278</v>
      </c>
      <c r="U26" s="179">
        <f>Recalculations!U27</f>
        <v>1351.7784477711425</v>
      </c>
      <c r="V26" s="179">
        <f>Recalculations!V27</f>
        <v>873.22532685138822</v>
      </c>
      <c r="W26" s="179">
        <f>Recalculations!W27</f>
        <v>726.007280495332</v>
      </c>
      <c r="X26" s="179">
        <f>Recalculations!X27</f>
        <v>548.55719027401574</v>
      </c>
      <c r="Y26" s="179">
        <f>Recalculations!Y27</f>
        <v>534.05640016942596</v>
      </c>
      <c r="Z26" s="179">
        <f>Recalculations!Z27</f>
        <v>618.20228335799129</v>
      </c>
      <c r="AA26" s="179">
        <f>Recalculations!AA27</f>
        <v>538.86537608647791</v>
      </c>
      <c r="AB26" s="179">
        <f>Recalculations!AB27</f>
        <v>693.68219645613181</v>
      </c>
      <c r="AC26" s="179">
        <f>Recalculations!AC27</f>
        <v>878.91090359765394</v>
      </c>
      <c r="AD26" s="179">
        <f>Recalculations!AD27</f>
        <v>958.18854166102369</v>
      </c>
      <c r="AE26" s="179">
        <f>Recalculations!AE27</f>
        <v>966.4328951801441</v>
      </c>
      <c r="AF26" s="179">
        <f>Recalculations!AF27</f>
        <v>944.87506111343566</v>
      </c>
      <c r="AG26" s="179">
        <f>Recalculations!AG27</f>
        <v>914.75352621093566</v>
      </c>
      <c r="AH26" s="179">
        <f>Recalculations!AH27</f>
        <v>914.31271860051004</v>
      </c>
    </row>
    <row r="27" spans="2:34" s="180" customFormat="1" x14ac:dyDescent="0.25">
      <c r="B27" s="174"/>
      <c r="D27" s="175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</row>
    <row r="28" spans="2:34" x14ac:dyDescent="0.25">
      <c r="B28" s="169"/>
      <c r="C28" s="169" t="str">
        <f>Recalculations!C29</f>
        <v>Absolute change</v>
      </c>
      <c r="D28" s="169" t="str">
        <f>Recalculations!D29</f>
        <v>Units</v>
      </c>
      <c r="E28" s="170">
        <f>Recalculations!E29</f>
        <v>1990</v>
      </c>
      <c r="F28" s="170">
        <f>Recalculations!F29</f>
        <v>1991</v>
      </c>
      <c r="G28" s="170">
        <f>Recalculations!G29</f>
        <v>1992</v>
      </c>
      <c r="H28" s="170">
        <f>Recalculations!H29</f>
        <v>1993</v>
      </c>
      <c r="I28" s="170">
        <f>Recalculations!I29</f>
        <v>1994</v>
      </c>
      <c r="J28" s="170">
        <f>Recalculations!J29</f>
        <v>1995</v>
      </c>
      <c r="K28" s="170">
        <f>Recalculations!K29</f>
        <v>1996</v>
      </c>
      <c r="L28" s="170">
        <f>Recalculations!L29</f>
        <v>1997</v>
      </c>
      <c r="M28" s="170">
        <f>Recalculations!M29</f>
        <v>1998</v>
      </c>
      <c r="N28" s="170">
        <f>Recalculations!N29</f>
        <v>1999</v>
      </c>
      <c r="O28" s="170">
        <f>Recalculations!O29</f>
        <v>2000</v>
      </c>
      <c r="P28" s="170">
        <f>Recalculations!P29</f>
        <v>2001</v>
      </c>
      <c r="Q28" s="170">
        <f>Recalculations!Q29</f>
        <v>2002</v>
      </c>
      <c r="R28" s="170">
        <f>Recalculations!R29</f>
        <v>2003</v>
      </c>
      <c r="S28" s="170">
        <f>Recalculations!S29</f>
        <v>2004</v>
      </c>
      <c r="T28" s="170">
        <f>Recalculations!T29</f>
        <v>2005</v>
      </c>
      <c r="U28" s="170">
        <f>Recalculations!U29</f>
        <v>2006</v>
      </c>
      <c r="V28" s="170">
        <f>Recalculations!V29</f>
        <v>2007</v>
      </c>
      <c r="W28" s="170">
        <f>Recalculations!W29</f>
        <v>2008</v>
      </c>
      <c r="X28" s="170">
        <f>Recalculations!X29</f>
        <v>2009</v>
      </c>
      <c r="Y28" s="170">
        <f>Recalculations!Y29</f>
        <v>2010</v>
      </c>
      <c r="Z28" s="170">
        <f>Recalculations!Z29</f>
        <v>2011</v>
      </c>
      <c r="AA28" s="170">
        <f>Recalculations!AA29</f>
        <v>2012</v>
      </c>
      <c r="AB28" s="170">
        <f>Recalculations!AB29</f>
        <v>2013</v>
      </c>
      <c r="AC28" s="170">
        <f>Recalculations!AC29</f>
        <v>2014</v>
      </c>
      <c r="AD28" s="170">
        <f>Recalculations!AD29</f>
        <v>2015</v>
      </c>
      <c r="AE28" s="170">
        <f>Recalculations!AE29</f>
        <v>2016</v>
      </c>
      <c r="AF28" s="170">
        <f>Recalculations!AF29</f>
        <v>2017</v>
      </c>
      <c r="AG28" s="170">
        <f>Recalculations!AG29</f>
        <v>2018</v>
      </c>
      <c r="AH28" s="170">
        <f>Recalculations!AH29</f>
        <v>2019</v>
      </c>
    </row>
    <row r="29" spans="2:34" x14ac:dyDescent="0.25">
      <c r="B29" s="51" t="str">
        <f>Recalculations!B30</f>
        <v>5.A.1</v>
      </c>
      <c r="C29" s="51" t="str">
        <f>Recalculations!C30</f>
        <v>Managed Waste Disposal Sites</v>
      </c>
      <c r="D29" s="171" t="str">
        <f>Recalculations!D30</f>
        <v>kt CO₂e</v>
      </c>
      <c r="E29" s="66" t="str">
        <f>Recalculations!E30</f>
        <v>-</v>
      </c>
      <c r="F29" s="66" t="str">
        <f>Recalculations!F30</f>
        <v>-</v>
      </c>
      <c r="G29" s="66" t="str">
        <f>Recalculations!G30</f>
        <v>-</v>
      </c>
      <c r="H29" s="66" t="str">
        <f>Recalculations!H30</f>
        <v>-</v>
      </c>
      <c r="I29" s="66" t="str">
        <f>Recalculations!I30</f>
        <v>-</v>
      </c>
      <c r="J29" s="66" t="str">
        <f>Recalculations!J30</f>
        <v>-</v>
      </c>
      <c r="K29" s="66" t="str">
        <f>Recalculations!K30</f>
        <v>-</v>
      </c>
      <c r="L29" s="66" t="str">
        <f>Recalculations!L30</f>
        <v>-</v>
      </c>
      <c r="M29" s="66" t="str">
        <f>Recalculations!M30</f>
        <v>-</v>
      </c>
      <c r="N29" s="66">
        <f>Recalculations!N30</f>
        <v>0</v>
      </c>
      <c r="O29" s="66">
        <f>Recalculations!O30</f>
        <v>0</v>
      </c>
      <c r="P29" s="66">
        <f>Recalculations!P30</f>
        <v>0</v>
      </c>
      <c r="Q29" s="66">
        <f>Recalculations!Q30</f>
        <v>0</v>
      </c>
      <c r="R29" s="66">
        <f>Recalculations!R30</f>
        <v>0</v>
      </c>
      <c r="S29" s="66">
        <f>Recalculations!S30</f>
        <v>0</v>
      </c>
      <c r="T29" s="66">
        <f>Recalculations!T30</f>
        <v>0</v>
      </c>
      <c r="U29" s="66">
        <f>Recalculations!U30</f>
        <v>0</v>
      </c>
      <c r="V29" s="66">
        <f>Recalculations!V30</f>
        <v>0</v>
      </c>
      <c r="W29" s="66">
        <f>Recalculations!W30</f>
        <v>0</v>
      </c>
      <c r="X29" s="66">
        <f>Recalculations!X30</f>
        <v>0</v>
      </c>
      <c r="Y29" s="66">
        <f>Recalculations!Y30</f>
        <v>0</v>
      </c>
      <c r="Z29" s="66">
        <f>Recalculations!Z30</f>
        <v>0</v>
      </c>
      <c r="AA29" s="66">
        <f>Recalculations!AA30</f>
        <v>0</v>
      </c>
      <c r="AB29" s="66">
        <f>Recalculations!AB30</f>
        <v>0</v>
      </c>
      <c r="AC29" s="66">
        <f>Recalculations!AC30</f>
        <v>0</v>
      </c>
      <c r="AD29" s="66">
        <f>Recalculations!AD30</f>
        <v>0</v>
      </c>
      <c r="AE29" s="66">
        <f>Recalculations!AE30</f>
        <v>0</v>
      </c>
      <c r="AF29" s="66">
        <f>Recalculations!AF30</f>
        <v>0</v>
      </c>
      <c r="AG29" s="66">
        <f>Recalculations!AG30</f>
        <v>0</v>
      </c>
      <c r="AH29" s="66">
        <f>Recalculations!AH30</f>
        <v>0</v>
      </c>
    </row>
    <row r="30" spans="2:34" x14ac:dyDescent="0.25">
      <c r="B30" s="51" t="str">
        <f>Recalculations!B31</f>
        <v>5.A.2</v>
      </c>
      <c r="C30" s="51" t="str">
        <f>Recalculations!C31</f>
        <v>Unmanaged Waste Disposal Sites</v>
      </c>
      <c r="D30" s="171" t="str">
        <f>Recalculations!D31</f>
        <v>kt CO₂e</v>
      </c>
      <c r="E30" s="66">
        <f>Recalculations!E31</f>
        <v>0</v>
      </c>
      <c r="F30" s="66">
        <f>Recalculations!F31</f>
        <v>0</v>
      </c>
      <c r="G30" s="66">
        <f>Recalculations!G31</f>
        <v>0</v>
      </c>
      <c r="H30" s="66">
        <f>Recalculations!H31</f>
        <v>0</v>
      </c>
      <c r="I30" s="66">
        <f>Recalculations!I31</f>
        <v>0</v>
      </c>
      <c r="J30" s="66">
        <f>Recalculations!J31</f>
        <v>0</v>
      </c>
      <c r="K30" s="66">
        <f>Recalculations!K31</f>
        <v>0</v>
      </c>
      <c r="L30" s="66">
        <f>Recalculations!L31</f>
        <v>0</v>
      </c>
      <c r="M30" s="66">
        <f>Recalculations!M31</f>
        <v>0</v>
      </c>
      <c r="N30" s="66" t="str">
        <f>Recalculations!N31</f>
        <v>-</v>
      </c>
      <c r="O30" s="66" t="str">
        <f>Recalculations!O31</f>
        <v>-</v>
      </c>
      <c r="P30" s="66" t="str">
        <f>Recalculations!P31</f>
        <v>-</v>
      </c>
      <c r="Q30" s="66" t="str">
        <f>Recalculations!Q31</f>
        <v>-</v>
      </c>
      <c r="R30" s="66" t="str">
        <f>Recalculations!R31</f>
        <v>-</v>
      </c>
      <c r="S30" s="66" t="str">
        <f>Recalculations!S31</f>
        <v>-</v>
      </c>
      <c r="T30" s="66" t="str">
        <f>Recalculations!T31</f>
        <v>-</v>
      </c>
      <c r="U30" s="66" t="str">
        <f>Recalculations!U31</f>
        <v>-</v>
      </c>
      <c r="V30" s="66" t="str">
        <f>Recalculations!V31</f>
        <v>-</v>
      </c>
      <c r="W30" s="66" t="str">
        <f>Recalculations!W31</f>
        <v>-</v>
      </c>
      <c r="X30" s="66" t="str">
        <f>Recalculations!X31</f>
        <v>-</v>
      </c>
      <c r="Y30" s="66" t="str">
        <f>Recalculations!Y31</f>
        <v>-</v>
      </c>
      <c r="Z30" s="66" t="str">
        <f>Recalculations!Z31</f>
        <v>-</v>
      </c>
      <c r="AA30" s="66" t="str">
        <f>Recalculations!AA31</f>
        <v>-</v>
      </c>
      <c r="AB30" s="66" t="str">
        <f>Recalculations!AB31</f>
        <v>-</v>
      </c>
      <c r="AC30" s="66" t="str">
        <f>Recalculations!AC31</f>
        <v>-</v>
      </c>
      <c r="AD30" s="66" t="str">
        <f>Recalculations!AD31</f>
        <v>-</v>
      </c>
      <c r="AE30" s="66" t="str">
        <f>Recalculations!AE31</f>
        <v>-</v>
      </c>
      <c r="AF30" s="66" t="str">
        <f>Recalculations!AF31</f>
        <v>-</v>
      </c>
      <c r="AG30" s="66" t="str">
        <f>Recalculations!AG31</f>
        <v>-</v>
      </c>
      <c r="AH30" s="66" t="str">
        <f>Recalculations!AH31</f>
        <v>-</v>
      </c>
    </row>
    <row r="31" spans="2:34" x14ac:dyDescent="0.25">
      <c r="B31" s="51" t="str">
        <f>Recalculations!B32</f>
        <v>5.B.1</v>
      </c>
      <c r="C31" s="51" t="str">
        <f>Recalculations!C32</f>
        <v>Treatment of solid waste- composting</v>
      </c>
      <c r="D31" s="171" t="str">
        <f>Recalculations!D32</f>
        <v>kt CO₂e</v>
      </c>
      <c r="E31" s="66" t="str">
        <f>Recalculations!E32</f>
        <v>-</v>
      </c>
      <c r="F31" s="66" t="str">
        <f>Recalculations!F32</f>
        <v>-</v>
      </c>
      <c r="G31" s="66" t="str">
        <f>Recalculations!G32</f>
        <v>-</v>
      </c>
      <c r="H31" s="66" t="str">
        <f>Recalculations!H32</f>
        <v>-</v>
      </c>
      <c r="I31" s="66" t="str">
        <f>Recalculations!I32</f>
        <v>-</v>
      </c>
      <c r="J31" s="66" t="str">
        <f>Recalculations!J32</f>
        <v>-</v>
      </c>
      <c r="K31" s="66" t="str">
        <f>Recalculations!K32</f>
        <v>-</v>
      </c>
      <c r="L31" s="66" t="str">
        <f>Recalculations!L32</f>
        <v>-</v>
      </c>
      <c r="M31" s="66" t="str">
        <f>Recalculations!M32</f>
        <v>-</v>
      </c>
      <c r="N31" s="66" t="str">
        <f>Recalculations!N32</f>
        <v>-</v>
      </c>
      <c r="O31" s="66" t="str">
        <f>Recalculations!O32</f>
        <v>-</v>
      </c>
      <c r="P31" s="66">
        <f>Recalculations!P32</f>
        <v>0</v>
      </c>
      <c r="Q31" s="66">
        <f>Recalculations!Q32</f>
        <v>0</v>
      </c>
      <c r="R31" s="66">
        <f>Recalculations!R32</f>
        <v>0</v>
      </c>
      <c r="S31" s="66">
        <f>Recalculations!S32</f>
        <v>25.644469760000007</v>
      </c>
      <c r="T31" s="66">
        <f>Recalculations!T32</f>
        <v>32.774213120000006</v>
      </c>
      <c r="U31" s="66">
        <f>Recalculations!U32</f>
        <v>23.602695679999997</v>
      </c>
      <c r="V31" s="66">
        <f>Recalculations!V32</f>
        <v>24.389800959999999</v>
      </c>
      <c r="W31" s="66">
        <f>Recalculations!W32</f>
        <v>32.203737600000004</v>
      </c>
      <c r="X31" s="66">
        <f>Recalculations!X32</f>
        <v>26.91011584</v>
      </c>
      <c r="Y31" s="66">
        <f>Recalculations!Y32</f>
        <v>2.6309452799999988</v>
      </c>
      <c r="Z31" s="66">
        <f>Recalculations!Z32</f>
        <v>-3.84719359999999</v>
      </c>
      <c r="AA31" s="66">
        <f>Recalculations!AA32</f>
        <v>-0.71249407999999903</v>
      </c>
      <c r="AB31" s="66">
        <f>Recalculations!AB32</f>
        <v>-2.0592691200000033</v>
      </c>
      <c r="AC31" s="66">
        <f>Recalculations!AC32</f>
        <v>-5.4191744000000028</v>
      </c>
      <c r="AD31" s="66">
        <f>Recalculations!AD32</f>
        <v>2.4491767213508382</v>
      </c>
      <c r="AE31" s="66">
        <f>Recalculations!AE32</f>
        <v>-2.4609442953666445</v>
      </c>
      <c r="AF31" s="66">
        <f>Recalculations!AF32</f>
        <v>0</v>
      </c>
      <c r="AG31" s="66">
        <f>Recalculations!AG32</f>
        <v>-6.6336121385589308E-2</v>
      </c>
      <c r="AH31" s="66">
        <f>Recalculations!AH32</f>
        <v>2.4694621732547688</v>
      </c>
    </row>
    <row r="32" spans="2:34" x14ac:dyDescent="0.25">
      <c r="B32" s="51" t="str">
        <f>Recalculations!B33</f>
        <v>5.B.2</v>
      </c>
      <c r="C32" s="51" t="str">
        <f>Recalculations!C33</f>
        <v>Anaerobic digestion at biogas facilities</v>
      </c>
      <c r="D32" s="171" t="str">
        <f>Recalculations!D33</f>
        <v>kt CO₂e</v>
      </c>
      <c r="E32" s="66" t="str">
        <f>Recalculations!E33</f>
        <v>-</v>
      </c>
      <c r="F32" s="66" t="str">
        <f>Recalculations!F33</f>
        <v>-</v>
      </c>
      <c r="G32" s="66" t="str">
        <f>Recalculations!G33</f>
        <v>-</v>
      </c>
      <c r="H32" s="66" t="str">
        <f>Recalculations!H33</f>
        <v>-</v>
      </c>
      <c r="I32" s="66" t="str">
        <f>Recalculations!I33</f>
        <v>-</v>
      </c>
      <c r="J32" s="66" t="str">
        <f>Recalculations!J33</f>
        <v>-</v>
      </c>
      <c r="K32" s="66" t="str">
        <f>Recalculations!K33</f>
        <v>-</v>
      </c>
      <c r="L32" s="66" t="str">
        <f>Recalculations!L33</f>
        <v>-</v>
      </c>
      <c r="M32" s="66" t="str">
        <f>Recalculations!M33</f>
        <v>-</v>
      </c>
      <c r="N32" s="66" t="str">
        <f>Recalculations!N33</f>
        <v>-</v>
      </c>
      <c r="O32" s="66" t="str">
        <f>Recalculations!O33</f>
        <v>-</v>
      </c>
      <c r="P32" s="66" t="str">
        <f>Recalculations!P33</f>
        <v>-</v>
      </c>
      <c r="Q32" s="66" t="str">
        <f>Recalculations!Q33</f>
        <v>-</v>
      </c>
      <c r="R32" s="66" t="str">
        <f>Recalculations!R33</f>
        <v>-</v>
      </c>
      <c r="S32" s="66" t="str">
        <f>Recalculations!S33</f>
        <v>-</v>
      </c>
      <c r="T32" s="66" t="str">
        <f>Recalculations!T33</f>
        <v>-</v>
      </c>
      <c r="U32" s="66" t="str">
        <f>Recalculations!U33</f>
        <v>-</v>
      </c>
      <c r="V32" s="66" t="str">
        <f>Recalculations!V33</f>
        <v>-</v>
      </c>
      <c r="W32" s="66" t="str">
        <f>Recalculations!W33</f>
        <v>-</v>
      </c>
      <c r="X32" s="66" t="str">
        <f>Recalculations!X33</f>
        <v>-</v>
      </c>
      <c r="Y32" s="66" t="str">
        <f>Recalculations!Y33</f>
        <v>-</v>
      </c>
      <c r="Z32" s="66" t="str">
        <f>Recalculations!Z33</f>
        <v>-</v>
      </c>
      <c r="AA32" s="66" t="str">
        <f>Recalculations!AA33</f>
        <v>-</v>
      </c>
      <c r="AB32" s="66" t="str">
        <f>Recalculations!AB33</f>
        <v>-</v>
      </c>
      <c r="AC32" s="66">
        <f>Recalculations!AC33</f>
        <v>-0.50615064006679211</v>
      </c>
      <c r="AD32" s="66">
        <f>Recalculations!AD33</f>
        <v>-0.18382333464123135</v>
      </c>
      <c r="AE32" s="66">
        <f>Recalculations!AE33</f>
        <v>-0.70492310808868719</v>
      </c>
      <c r="AF32" s="66">
        <f>Recalculations!AF33</f>
        <v>0.42999359999999998</v>
      </c>
      <c r="AG32" s="66">
        <f>Recalculations!AG33</f>
        <v>0.18658219562002643</v>
      </c>
      <c r="AH32" s="66">
        <f>Recalculations!AH33</f>
        <v>1.0628818299055944</v>
      </c>
    </row>
    <row r="33" spans="2:34" x14ac:dyDescent="0.25">
      <c r="B33" s="51" t="str">
        <f>Recalculations!B34</f>
        <v>5.C.1</v>
      </c>
      <c r="C33" s="51" t="str">
        <f>Recalculations!C34</f>
        <v>Waste Incineration-Biogenic</v>
      </c>
      <c r="D33" s="171" t="str">
        <f>Recalculations!D34</f>
        <v>kt CO₂e</v>
      </c>
      <c r="E33" s="66">
        <f>Recalculations!E34</f>
        <v>0</v>
      </c>
      <c r="F33" s="66">
        <f>Recalculations!F34</f>
        <v>0</v>
      </c>
      <c r="G33" s="66">
        <f>Recalculations!G34</f>
        <v>0</v>
      </c>
      <c r="H33" s="66">
        <f>Recalculations!H34</f>
        <v>0</v>
      </c>
      <c r="I33" s="66">
        <f>Recalculations!I34</f>
        <v>0</v>
      </c>
      <c r="J33" s="66">
        <f>Recalculations!J34</f>
        <v>0</v>
      </c>
      <c r="K33" s="66">
        <f>Recalculations!K34</f>
        <v>0</v>
      </c>
      <c r="L33" s="66">
        <f>Recalculations!L34</f>
        <v>0</v>
      </c>
      <c r="M33" s="66" t="str">
        <f>Recalculations!M34</f>
        <v>-</v>
      </c>
      <c r="N33" s="66" t="str">
        <f>Recalculations!N34</f>
        <v>-</v>
      </c>
      <c r="O33" s="66" t="str">
        <f>Recalculations!O34</f>
        <v>-</v>
      </c>
      <c r="P33" s="66" t="str">
        <f>Recalculations!P34</f>
        <v>-</v>
      </c>
      <c r="Q33" s="66" t="str">
        <f>Recalculations!Q34</f>
        <v>-</v>
      </c>
      <c r="R33" s="66" t="str">
        <f>Recalculations!R34</f>
        <v>-</v>
      </c>
      <c r="S33" s="66" t="str">
        <f>Recalculations!S34</f>
        <v>-</v>
      </c>
      <c r="T33" s="66" t="str">
        <f>Recalculations!T34</f>
        <v>-</v>
      </c>
      <c r="U33" s="66" t="str">
        <f>Recalculations!U34</f>
        <v>-</v>
      </c>
      <c r="V33" s="66" t="str">
        <f>Recalculations!V34</f>
        <v>-</v>
      </c>
      <c r="W33" s="66" t="str">
        <f>Recalculations!W34</f>
        <v>-</v>
      </c>
      <c r="X33" s="66" t="str">
        <f>Recalculations!X34</f>
        <v>-</v>
      </c>
      <c r="Y33" s="66" t="str">
        <f>Recalculations!Y34</f>
        <v>-</v>
      </c>
      <c r="Z33" s="66" t="str">
        <f>Recalculations!Z34</f>
        <v>-</v>
      </c>
      <c r="AA33" s="66" t="str">
        <f>Recalculations!AA34</f>
        <v>-</v>
      </c>
      <c r="AB33" s="66" t="str">
        <f>Recalculations!AB34</f>
        <v>-</v>
      </c>
      <c r="AC33" s="66" t="str">
        <f>Recalculations!AC34</f>
        <v>-</v>
      </c>
      <c r="AD33" s="66" t="str">
        <f>Recalculations!AD34</f>
        <v>-</v>
      </c>
      <c r="AE33" s="66" t="str">
        <f>Recalculations!AE34</f>
        <v>-</v>
      </c>
      <c r="AF33" s="66" t="str">
        <f>Recalculations!AF34</f>
        <v>-</v>
      </c>
      <c r="AG33" s="66" t="str">
        <f>Recalculations!AG34</f>
        <v>-</v>
      </c>
      <c r="AH33" s="66" t="str">
        <f>Recalculations!AH34</f>
        <v>-</v>
      </c>
    </row>
    <row r="34" spans="2:34" x14ac:dyDescent="0.25">
      <c r="B34" s="51" t="str">
        <f>Recalculations!B35</f>
        <v>5.C.1</v>
      </c>
      <c r="C34" s="51" t="str">
        <f>Recalculations!C35</f>
        <v>Waste Incineration-Fossil</v>
      </c>
      <c r="D34" s="171" t="str">
        <f>Recalculations!D35</f>
        <v>kt CO₂e</v>
      </c>
      <c r="E34" s="66">
        <f>Recalculations!E35</f>
        <v>0</v>
      </c>
      <c r="F34" s="66">
        <f>Recalculations!F35</f>
        <v>0</v>
      </c>
      <c r="G34" s="66">
        <f>Recalculations!G35</f>
        <v>0</v>
      </c>
      <c r="H34" s="66">
        <f>Recalculations!H35</f>
        <v>0</v>
      </c>
      <c r="I34" s="66">
        <f>Recalculations!I35</f>
        <v>0</v>
      </c>
      <c r="J34" s="66">
        <f>Recalculations!J35</f>
        <v>0</v>
      </c>
      <c r="K34" s="66">
        <f>Recalculations!K35</f>
        <v>0</v>
      </c>
      <c r="L34" s="66">
        <f>Recalculations!L35</f>
        <v>0</v>
      </c>
      <c r="M34" s="66">
        <f>Recalculations!M35</f>
        <v>0</v>
      </c>
      <c r="N34" s="66">
        <f>Recalculations!N35</f>
        <v>0</v>
      </c>
      <c r="O34" s="66">
        <f>Recalculations!O35</f>
        <v>0</v>
      </c>
      <c r="P34" s="66">
        <f>Recalculations!P35</f>
        <v>0</v>
      </c>
      <c r="Q34" s="66">
        <f>Recalculations!Q35</f>
        <v>0</v>
      </c>
      <c r="R34" s="66">
        <f>Recalculations!R35</f>
        <v>0</v>
      </c>
      <c r="S34" s="66">
        <f>Recalculations!S35</f>
        <v>0</v>
      </c>
      <c r="T34" s="66">
        <f>Recalculations!T35</f>
        <v>0</v>
      </c>
      <c r="U34" s="66">
        <f>Recalculations!U35</f>
        <v>0</v>
      </c>
      <c r="V34" s="66">
        <f>Recalculations!V35</f>
        <v>0</v>
      </c>
      <c r="W34" s="66">
        <f>Recalculations!W35</f>
        <v>0</v>
      </c>
      <c r="X34" s="66">
        <f>Recalculations!X35</f>
        <v>0</v>
      </c>
      <c r="Y34" s="66">
        <f>Recalculations!Y35</f>
        <v>0</v>
      </c>
      <c r="Z34" s="66">
        <f>Recalculations!Z35</f>
        <v>0</v>
      </c>
      <c r="AA34" s="66">
        <f>Recalculations!AA35</f>
        <v>0</v>
      </c>
      <c r="AB34" s="66">
        <f>Recalculations!AB35</f>
        <v>0</v>
      </c>
      <c r="AC34" s="66">
        <f>Recalculations!AC35</f>
        <v>0</v>
      </c>
      <c r="AD34" s="66">
        <f>Recalculations!AD35</f>
        <v>0</v>
      </c>
      <c r="AE34" s="66">
        <f>Recalculations!AE35</f>
        <v>0</v>
      </c>
      <c r="AF34" s="66">
        <f>Recalculations!AF35</f>
        <v>0</v>
      </c>
      <c r="AG34" s="66">
        <f>Recalculations!AG35</f>
        <v>0</v>
      </c>
      <c r="AH34" s="66">
        <f>Recalculations!AH35</f>
        <v>0</v>
      </c>
    </row>
    <row r="35" spans="2:34" x14ac:dyDescent="0.25">
      <c r="B35" s="51" t="str">
        <f>Recalculations!B36</f>
        <v>5.C.2</v>
      </c>
      <c r="C35" s="51" t="str">
        <f>Recalculations!C36</f>
        <v>Open Burning of Waste-Biogenic</v>
      </c>
      <c r="D35" s="171" t="str">
        <f>Recalculations!D36</f>
        <v>kt CO₂e</v>
      </c>
      <c r="E35" s="66">
        <f>Recalculations!E36</f>
        <v>0</v>
      </c>
      <c r="F35" s="66">
        <f>Recalculations!F36</f>
        <v>0</v>
      </c>
      <c r="G35" s="66">
        <f>Recalculations!G36</f>
        <v>0</v>
      </c>
      <c r="H35" s="66">
        <f>Recalculations!H36</f>
        <v>0</v>
      </c>
      <c r="I35" s="66">
        <f>Recalculations!I36</f>
        <v>0</v>
      </c>
      <c r="J35" s="66">
        <f>Recalculations!J36</f>
        <v>0</v>
      </c>
      <c r="K35" s="66">
        <f>Recalculations!K36</f>
        <v>0</v>
      </c>
      <c r="L35" s="66">
        <f>Recalculations!L36</f>
        <v>0</v>
      </c>
      <c r="M35" s="66">
        <f>Recalculations!M36</f>
        <v>0</v>
      </c>
      <c r="N35" s="66">
        <f>Recalculations!N36</f>
        <v>0</v>
      </c>
      <c r="O35" s="66">
        <f>Recalculations!O36</f>
        <v>0</v>
      </c>
      <c r="P35" s="66">
        <f>Recalculations!P36</f>
        <v>0</v>
      </c>
      <c r="Q35" s="66">
        <f>Recalculations!Q36</f>
        <v>0</v>
      </c>
      <c r="R35" s="66">
        <f>Recalculations!R36</f>
        <v>0</v>
      </c>
      <c r="S35" s="66">
        <f>Recalculations!S36</f>
        <v>0</v>
      </c>
      <c r="T35" s="66">
        <f>Recalculations!T36</f>
        <v>0</v>
      </c>
      <c r="U35" s="66">
        <f>Recalculations!U36</f>
        <v>0</v>
      </c>
      <c r="V35" s="66">
        <f>Recalculations!V36</f>
        <v>0</v>
      </c>
      <c r="W35" s="66">
        <f>Recalculations!W36</f>
        <v>0</v>
      </c>
      <c r="X35" s="66">
        <f>Recalculations!X36</f>
        <v>0</v>
      </c>
      <c r="Y35" s="66">
        <f>Recalculations!Y36</f>
        <v>0</v>
      </c>
      <c r="Z35" s="66">
        <f>Recalculations!Z36</f>
        <v>0</v>
      </c>
      <c r="AA35" s="66">
        <f>Recalculations!AA36</f>
        <v>0</v>
      </c>
      <c r="AB35" s="66">
        <f>Recalculations!AB36</f>
        <v>0</v>
      </c>
      <c r="AC35" s="66">
        <f>Recalculations!AC36</f>
        <v>0</v>
      </c>
      <c r="AD35" s="66">
        <f>Recalculations!AD36</f>
        <v>0</v>
      </c>
      <c r="AE35" s="66">
        <f>Recalculations!AE36</f>
        <v>0</v>
      </c>
      <c r="AF35" s="66">
        <f>Recalculations!AF36</f>
        <v>0</v>
      </c>
      <c r="AG35" s="66">
        <f>Recalculations!AG36</f>
        <v>0</v>
      </c>
      <c r="AH35" s="66">
        <f>Recalculations!AH36</f>
        <v>5.5925454469109639E-4</v>
      </c>
    </row>
    <row r="36" spans="2:34" x14ac:dyDescent="0.25">
      <c r="B36" s="51" t="str">
        <f>Recalculations!B37</f>
        <v>5.C.2</v>
      </c>
      <c r="C36" s="51" t="str">
        <f>Recalculations!C37</f>
        <v>Open Burning of Waste-Fossil</v>
      </c>
      <c r="D36" s="171" t="str">
        <f>Recalculations!D37</f>
        <v>kt CO₂e</v>
      </c>
      <c r="E36" s="66">
        <f>Recalculations!E37</f>
        <v>0</v>
      </c>
      <c r="F36" s="66">
        <f>Recalculations!F37</f>
        <v>0</v>
      </c>
      <c r="G36" s="66">
        <f>Recalculations!G37</f>
        <v>0</v>
      </c>
      <c r="H36" s="66">
        <f>Recalculations!H37</f>
        <v>0</v>
      </c>
      <c r="I36" s="66">
        <f>Recalculations!I37</f>
        <v>0</v>
      </c>
      <c r="J36" s="66">
        <f>Recalculations!J37</f>
        <v>0</v>
      </c>
      <c r="K36" s="66">
        <f>Recalculations!K37</f>
        <v>0</v>
      </c>
      <c r="L36" s="66">
        <f>Recalculations!L37</f>
        <v>0</v>
      </c>
      <c r="M36" s="66">
        <f>Recalculations!M37</f>
        <v>0</v>
      </c>
      <c r="N36" s="66">
        <f>Recalculations!N37</f>
        <v>0</v>
      </c>
      <c r="O36" s="66">
        <f>Recalculations!O37</f>
        <v>0</v>
      </c>
      <c r="P36" s="66">
        <f>Recalculations!P37</f>
        <v>0</v>
      </c>
      <c r="Q36" s="66">
        <f>Recalculations!Q37</f>
        <v>0</v>
      </c>
      <c r="R36" s="66">
        <f>Recalculations!R37</f>
        <v>0</v>
      </c>
      <c r="S36" s="66">
        <f>Recalculations!S37</f>
        <v>0</v>
      </c>
      <c r="T36" s="66">
        <f>Recalculations!T37</f>
        <v>0</v>
      </c>
      <c r="U36" s="66">
        <f>Recalculations!U37</f>
        <v>0</v>
      </c>
      <c r="V36" s="66">
        <f>Recalculations!V37</f>
        <v>0</v>
      </c>
      <c r="W36" s="66">
        <f>Recalculations!W37</f>
        <v>0</v>
      </c>
      <c r="X36" s="66">
        <f>Recalculations!X37</f>
        <v>0</v>
      </c>
      <c r="Y36" s="66">
        <f>Recalculations!Y37</f>
        <v>0</v>
      </c>
      <c r="Z36" s="66">
        <f>Recalculations!Z37</f>
        <v>0</v>
      </c>
      <c r="AA36" s="66">
        <f>Recalculations!AA37</f>
        <v>0</v>
      </c>
      <c r="AB36" s="66">
        <f>Recalculations!AB37</f>
        <v>0</v>
      </c>
      <c r="AC36" s="66">
        <f>Recalculations!AC37</f>
        <v>0</v>
      </c>
      <c r="AD36" s="66">
        <f>Recalculations!AD37</f>
        <v>0</v>
      </c>
      <c r="AE36" s="66">
        <f>Recalculations!AE37</f>
        <v>0</v>
      </c>
      <c r="AF36" s="66">
        <f>Recalculations!AF37</f>
        <v>0</v>
      </c>
      <c r="AG36" s="66">
        <f>Recalculations!AG37</f>
        <v>0</v>
      </c>
      <c r="AH36" s="66">
        <f>Recalculations!AH37</f>
        <v>7.5373604261130822E-3</v>
      </c>
    </row>
    <row r="37" spans="2:34" x14ac:dyDescent="0.25">
      <c r="B37" s="51" t="str">
        <f>Recalculations!B38</f>
        <v>5.D.1</v>
      </c>
      <c r="C37" s="51" t="str">
        <f>Recalculations!C38</f>
        <v>Domestic Wastewater</v>
      </c>
      <c r="D37" s="171" t="str">
        <f>Recalculations!D38</f>
        <v>kt CO₂e</v>
      </c>
      <c r="E37" s="66">
        <f>Recalculations!E38</f>
        <v>0</v>
      </c>
      <c r="F37" s="66">
        <f>Recalculations!F38</f>
        <v>0</v>
      </c>
      <c r="G37" s="66">
        <f>Recalculations!G38</f>
        <v>0</v>
      </c>
      <c r="H37" s="66">
        <f>Recalculations!H38</f>
        <v>0</v>
      </c>
      <c r="I37" s="66">
        <f>Recalculations!I38</f>
        <v>0</v>
      </c>
      <c r="J37" s="66">
        <f>Recalculations!J38</f>
        <v>0</v>
      </c>
      <c r="K37" s="66">
        <f>Recalculations!K38</f>
        <v>0</v>
      </c>
      <c r="L37" s="66">
        <f>Recalculations!L38</f>
        <v>0</v>
      </c>
      <c r="M37" s="66">
        <f>Recalculations!M38</f>
        <v>0</v>
      </c>
      <c r="N37" s="66">
        <f>Recalculations!N38</f>
        <v>0</v>
      </c>
      <c r="O37" s="66">
        <f>Recalculations!O38</f>
        <v>0</v>
      </c>
      <c r="P37" s="66">
        <f>Recalculations!P38</f>
        <v>0</v>
      </c>
      <c r="Q37" s="66">
        <f>Recalculations!Q38</f>
        <v>0</v>
      </c>
      <c r="R37" s="66">
        <f>Recalculations!R38</f>
        <v>0</v>
      </c>
      <c r="S37" s="66">
        <f>Recalculations!S38</f>
        <v>0</v>
      </c>
      <c r="T37" s="66">
        <f>Recalculations!T38</f>
        <v>0</v>
      </c>
      <c r="U37" s="66">
        <f>Recalculations!U38</f>
        <v>0</v>
      </c>
      <c r="V37" s="66">
        <f>Recalculations!V38</f>
        <v>0</v>
      </c>
      <c r="W37" s="66">
        <f>Recalculations!W38</f>
        <v>0</v>
      </c>
      <c r="X37" s="66">
        <f>Recalculations!X38</f>
        <v>0</v>
      </c>
      <c r="Y37" s="66">
        <f>Recalculations!Y38</f>
        <v>0</v>
      </c>
      <c r="Z37" s="66">
        <f>Recalculations!Z38</f>
        <v>0</v>
      </c>
      <c r="AA37" s="66">
        <f>Recalculations!AA38</f>
        <v>0</v>
      </c>
      <c r="AB37" s="66">
        <f>Recalculations!AB38</f>
        <v>0</v>
      </c>
      <c r="AC37" s="66">
        <f>Recalculations!AC38</f>
        <v>0</v>
      </c>
      <c r="AD37" s="66">
        <f>Recalculations!AD38</f>
        <v>0</v>
      </c>
      <c r="AE37" s="66">
        <f>Recalculations!AE38</f>
        <v>0</v>
      </c>
      <c r="AF37" s="66">
        <f>Recalculations!AF38</f>
        <v>0</v>
      </c>
      <c r="AG37" s="66">
        <f>Recalculations!AG38</f>
        <v>0</v>
      </c>
      <c r="AH37" s="66">
        <f>Recalculations!AH38</f>
        <v>0</v>
      </c>
    </row>
    <row r="38" spans="2:34" x14ac:dyDescent="0.25">
      <c r="B38" s="51" t="str">
        <f>Recalculations!B39</f>
        <v>5.D.1</v>
      </c>
      <c r="C38" s="51" t="str">
        <f>Recalculations!C39</f>
        <v>Domestic Wastewater</v>
      </c>
      <c r="D38" s="171" t="str">
        <f>Recalculations!D39</f>
        <v>kt CO₂e</v>
      </c>
      <c r="E38" s="66">
        <f>Recalculations!E39</f>
        <v>0</v>
      </c>
      <c r="F38" s="66">
        <f>Recalculations!F39</f>
        <v>0</v>
      </c>
      <c r="G38" s="66">
        <f>Recalculations!G39</f>
        <v>0</v>
      </c>
      <c r="H38" s="66">
        <f>Recalculations!H39</f>
        <v>0</v>
      </c>
      <c r="I38" s="66">
        <f>Recalculations!I39</f>
        <v>0</v>
      </c>
      <c r="J38" s="66">
        <f>Recalculations!J39</f>
        <v>0</v>
      </c>
      <c r="K38" s="66">
        <f>Recalculations!K39</f>
        <v>0</v>
      </c>
      <c r="L38" s="66">
        <f>Recalculations!L39</f>
        <v>0</v>
      </c>
      <c r="M38" s="66">
        <f>Recalculations!M39</f>
        <v>0</v>
      </c>
      <c r="N38" s="66">
        <f>Recalculations!N39</f>
        <v>0</v>
      </c>
      <c r="O38" s="66">
        <f>Recalculations!O39</f>
        <v>0</v>
      </c>
      <c r="P38" s="66">
        <f>Recalculations!P39</f>
        <v>0</v>
      </c>
      <c r="Q38" s="66">
        <f>Recalculations!Q39</f>
        <v>0</v>
      </c>
      <c r="R38" s="66">
        <f>Recalculations!R39</f>
        <v>0</v>
      </c>
      <c r="S38" s="66">
        <f>Recalculations!S39</f>
        <v>0</v>
      </c>
      <c r="T38" s="66">
        <f>Recalculations!T39</f>
        <v>0</v>
      </c>
      <c r="U38" s="66">
        <f>Recalculations!U39</f>
        <v>0</v>
      </c>
      <c r="V38" s="66">
        <f>Recalculations!V39</f>
        <v>0</v>
      </c>
      <c r="W38" s="66">
        <f>Recalculations!W39</f>
        <v>0</v>
      </c>
      <c r="X38" s="66">
        <f>Recalculations!X39</f>
        <v>0</v>
      </c>
      <c r="Y38" s="66">
        <f>Recalculations!Y39</f>
        <v>0</v>
      </c>
      <c r="Z38" s="66">
        <f>Recalculations!Z39</f>
        <v>0</v>
      </c>
      <c r="AA38" s="66">
        <f>Recalculations!AA39</f>
        <v>-0.25863955250572701</v>
      </c>
      <c r="AB38" s="66">
        <f>Recalculations!AB39</f>
        <v>-0.86357957038572408</v>
      </c>
      <c r="AC38" s="66">
        <f>Recalculations!AC39</f>
        <v>1.7333636923428344</v>
      </c>
      <c r="AD38" s="66">
        <f>Recalculations!AD39</f>
        <v>2.0045251580199874</v>
      </c>
      <c r="AE38" s="66">
        <f>Recalculations!AE39</f>
        <v>4.7451441192123411</v>
      </c>
      <c r="AF38" s="66">
        <f>Recalculations!AF39</f>
        <v>5.7573088429019066</v>
      </c>
      <c r="AG38" s="66">
        <f>Recalculations!AG39</f>
        <v>5.7846323343021737</v>
      </c>
      <c r="AH38" s="66">
        <f>Recalculations!AH39</f>
        <v>5.9220752598857445</v>
      </c>
    </row>
    <row r="39" spans="2:34" x14ac:dyDescent="0.25">
      <c r="B39" s="51" t="str">
        <f>Recalculations!B40</f>
        <v>5.D.2</v>
      </c>
      <c r="C39" s="51" t="str">
        <f>Recalculations!C40</f>
        <v>Industrial Wastewater</v>
      </c>
      <c r="D39" s="171" t="str">
        <f>Recalculations!D40</f>
        <v>kt CO₂e</v>
      </c>
      <c r="E39" s="66" t="str">
        <f>Recalculations!E40</f>
        <v>-</v>
      </c>
      <c r="F39" s="66" t="str">
        <f>Recalculations!F40</f>
        <v>-</v>
      </c>
      <c r="G39" s="66" t="str">
        <f>Recalculations!G40</f>
        <v>-</v>
      </c>
      <c r="H39" s="66" t="str">
        <f>Recalculations!H40</f>
        <v>-</v>
      </c>
      <c r="I39" s="66" t="str">
        <f>Recalculations!I40</f>
        <v>-</v>
      </c>
      <c r="J39" s="66" t="str">
        <f>Recalculations!J40</f>
        <v>-</v>
      </c>
      <c r="K39" s="66" t="str">
        <f>Recalculations!K40</f>
        <v>-</v>
      </c>
      <c r="L39" s="66" t="str">
        <f>Recalculations!L40</f>
        <v>-</v>
      </c>
      <c r="M39" s="66" t="str">
        <f>Recalculations!M40</f>
        <v>-</v>
      </c>
      <c r="N39" s="66" t="str">
        <f>Recalculations!N40</f>
        <v>-</v>
      </c>
      <c r="O39" s="66" t="str">
        <f>Recalculations!O40</f>
        <v>-</v>
      </c>
      <c r="P39" s="66" t="str">
        <f>Recalculations!P40</f>
        <v>-</v>
      </c>
      <c r="Q39" s="66" t="str">
        <f>Recalculations!Q40</f>
        <v>-</v>
      </c>
      <c r="R39" s="66" t="str">
        <f>Recalculations!R40</f>
        <v>-</v>
      </c>
      <c r="S39" s="66" t="str">
        <f>Recalculations!S40</f>
        <v>-</v>
      </c>
      <c r="T39" s="66" t="str">
        <f>Recalculations!T40</f>
        <v>-</v>
      </c>
      <c r="U39" s="66" t="str">
        <f>Recalculations!U40</f>
        <v>-</v>
      </c>
      <c r="V39" s="66" t="str">
        <f>Recalculations!V40</f>
        <v>-</v>
      </c>
      <c r="W39" s="66" t="str">
        <f>Recalculations!W40</f>
        <v>-</v>
      </c>
      <c r="X39" s="66" t="str">
        <f>Recalculations!X40</f>
        <v>-</v>
      </c>
      <c r="Y39" s="66" t="str">
        <f>Recalculations!Y40</f>
        <v>-</v>
      </c>
      <c r="Z39" s="66" t="str">
        <f>Recalculations!Z40</f>
        <v>-</v>
      </c>
      <c r="AA39" s="66" t="str">
        <f>Recalculations!AA40</f>
        <v>-</v>
      </c>
      <c r="AB39" s="66" t="str">
        <f>Recalculations!AB40</f>
        <v>-</v>
      </c>
      <c r="AC39" s="66" t="str">
        <f>Recalculations!AC40</f>
        <v>-</v>
      </c>
      <c r="AD39" s="66" t="str">
        <f>Recalculations!AD40</f>
        <v>-</v>
      </c>
      <c r="AE39" s="66" t="str">
        <f>Recalculations!AE40</f>
        <v>-</v>
      </c>
      <c r="AF39" s="66" t="str">
        <f>Recalculations!AF40</f>
        <v>-</v>
      </c>
      <c r="AG39" s="66" t="str">
        <f>Recalculations!AG40</f>
        <v>-</v>
      </c>
      <c r="AH39" s="66" t="str">
        <f>Recalculations!AH40</f>
        <v>-</v>
      </c>
    </row>
    <row r="40" spans="2:34" s="180" customFormat="1" x14ac:dyDescent="0.25">
      <c r="B40" s="174"/>
      <c r="C40" s="174" t="str">
        <f>Recalculations!C41</f>
        <v>Total Waste</v>
      </c>
      <c r="D40" s="175" t="str">
        <f>Recalculations!D41</f>
        <v>kt CO₂e</v>
      </c>
      <c r="E40" s="67">
        <f>Recalculations!E41</f>
        <v>0</v>
      </c>
      <c r="F40" s="67">
        <f>Recalculations!F41</f>
        <v>0</v>
      </c>
      <c r="G40" s="67">
        <f>Recalculations!G41</f>
        <v>0</v>
      </c>
      <c r="H40" s="67">
        <f>Recalculations!H41</f>
        <v>0</v>
      </c>
      <c r="I40" s="67">
        <f>Recalculations!I41</f>
        <v>0</v>
      </c>
      <c r="J40" s="67">
        <f>Recalculations!J41</f>
        <v>0</v>
      </c>
      <c r="K40" s="67">
        <f>Recalculations!K41</f>
        <v>0</v>
      </c>
      <c r="L40" s="67">
        <f>Recalculations!L41</f>
        <v>0</v>
      </c>
      <c r="M40" s="67">
        <f>Recalculations!M41</f>
        <v>0</v>
      </c>
      <c r="N40" s="67">
        <f>Recalculations!N41</f>
        <v>0</v>
      </c>
      <c r="O40" s="67">
        <f>Recalculations!O41</f>
        <v>0</v>
      </c>
      <c r="P40" s="67">
        <f>Recalculations!P41</f>
        <v>0</v>
      </c>
      <c r="Q40" s="67">
        <f>Recalculations!Q41</f>
        <v>0</v>
      </c>
      <c r="R40" s="67">
        <f>Recalculations!R41</f>
        <v>0</v>
      </c>
      <c r="S40" s="67">
        <f>Recalculations!S41</f>
        <v>25.644469759999993</v>
      </c>
      <c r="T40" s="67">
        <f>Recalculations!T41</f>
        <v>32.774213119999786</v>
      </c>
      <c r="U40" s="67">
        <f>Recalculations!U41</f>
        <v>23.60269567999967</v>
      </c>
      <c r="V40" s="67">
        <f>Recalculations!V41</f>
        <v>24.389800960000002</v>
      </c>
      <c r="W40" s="67">
        <f>Recalculations!W41</f>
        <v>32.203737600000068</v>
      </c>
      <c r="X40" s="67">
        <f>Recalculations!X41</f>
        <v>26.910115840000117</v>
      </c>
      <c r="Y40" s="67">
        <f>Recalculations!Y41</f>
        <v>2.685645280000017</v>
      </c>
      <c r="Z40" s="67">
        <f>Recalculations!Z41</f>
        <v>-3.7424935999999889</v>
      </c>
      <c r="AA40" s="67">
        <f>Recalculations!AA41</f>
        <v>-0.83351363250574195</v>
      </c>
      <c r="AB40" s="67">
        <f>Recalculations!AB41</f>
        <v>-2.6906686903857917</v>
      </c>
      <c r="AC40" s="67">
        <f>Recalculations!AC41</f>
        <v>-4.1919613477240318</v>
      </c>
      <c r="AD40" s="67">
        <f>Recalculations!AD41</f>
        <v>4.2698785447296359</v>
      </c>
      <c r="AE40" s="67">
        <f>Recalculations!AE41</f>
        <v>1.5792767157569187</v>
      </c>
      <c r="AF40" s="67">
        <f>Recalculations!AF41</f>
        <v>6.1873024429019097</v>
      </c>
      <c r="AG40" s="67">
        <f>Recalculations!AG41</f>
        <v>5.9048784085366606</v>
      </c>
      <c r="AH40" s="67">
        <f>Recalculations!AH41</f>
        <v>9.4625158780169158</v>
      </c>
    </row>
    <row r="41" spans="2:34" x14ac:dyDescent="0.25">
      <c r="B41" s="169"/>
      <c r="C41" s="169" t="str">
        <f>Recalculations!C42</f>
        <v>Relative change</v>
      </c>
      <c r="D41" s="169" t="str">
        <f>Recalculations!D42</f>
        <v>Units</v>
      </c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</row>
    <row r="42" spans="2:34" x14ac:dyDescent="0.25">
      <c r="B42" s="51" t="str">
        <f>Recalculations!B43</f>
        <v>5.A.1</v>
      </c>
      <c r="C42" s="51" t="str">
        <f>Recalculations!C43</f>
        <v>Managed Waste Disposal Sites</v>
      </c>
      <c r="D42" s="171" t="str">
        <f>Recalculations!D43</f>
        <v>kt CO₂e</v>
      </c>
      <c r="E42" s="68" t="str">
        <f>Recalculations!E43</f>
        <v>-</v>
      </c>
      <c r="F42" s="68" t="str">
        <f>Recalculations!F43</f>
        <v>-</v>
      </c>
      <c r="G42" s="68" t="str">
        <f>Recalculations!G43</f>
        <v>-</v>
      </c>
      <c r="H42" s="68" t="str">
        <f>Recalculations!H43</f>
        <v>-</v>
      </c>
      <c r="I42" s="68" t="str">
        <f>Recalculations!I43</f>
        <v>-</v>
      </c>
      <c r="J42" s="68" t="str">
        <f>Recalculations!J43</f>
        <v>-</v>
      </c>
      <c r="K42" s="68" t="str">
        <f>Recalculations!K43</f>
        <v>-</v>
      </c>
      <c r="L42" s="68" t="str">
        <f>Recalculations!L43</f>
        <v>-</v>
      </c>
      <c r="M42" s="68" t="str">
        <f>Recalculations!M43</f>
        <v>-</v>
      </c>
      <c r="N42" s="68">
        <f>Recalculations!N43</f>
        <v>0</v>
      </c>
      <c r="O42" s="68">
        <f>Recalculations!O43</f>
        <v>0</v>
      </c>
      <c r="P42" s="68">
        <f>Recalculations!P43</f>
        <v>0</v>
      </c>
      <c r="Q42" s="68">
        <f>Recalculations!Q43</f>
        <v>0</v>
      </c>
      <c r="R42" s="68">
        <f>Recalculations!R43</f>
        <v>0</v>
      </c>
      <c r="S42" s="68">
        <f>Recalculations!S43</f>
        <v>0</v>
      </c>
      <c r="T42" s="68">
        <f>Recalculations!T43</f>
        <v>0</v>
      </c>
      <c r="U42" s="68">
        <f>Recalculations!U43</f>
        <v>0</v>
      </c>
      <c r="V42" s="68">
        <f>Recalculations!V43</f>
        <v>0</v>
      </c>
      <c r="W42" s="68">
        <f>Recalculations!W43</f>
        <v>0</v>
      </c>
      <c r="X42" s="68">
        <f>Recalculations!X43</f>
        <v>0</v>
      </c>
      <c r="Y42" s="68">
        <f>Recalculations!Y43</f>
        <v>0</v>
      </c>
      <c r="Z42" s="68">
        <f>Recalculations!Z43</f>
        <v>0</v>
      </c>
      <c r="AA42" s="68">
        <f>Recalculations!AA43</f>
        <v>0</v>
      </c>
      <c r="AB42" s="68">
        <f>Recalculations!AB43</f>
        <v>0</v>
      </c>
      <c r="AC42" s="68">
        <f>Recalculations!AC43</f>
        <v>0</v>
      </c>
      <c r="AD42" s="68">
        <f>Recalculations!AD43</f>
        <v>0</v>
      </c>
      <c r="AE42" s="68">
        <f>Recalculations!AE43</f>
        <v>0</v>
      </c>
      <c r="AF42" s="68">
        <f>Recalculations!AF43</f>
        <v>0</v>
      </c>
      <c r="AG42" s="68">
        <f>Recalculations!AG43</f>
        <v>0</v>
      </c>
      <c r="AH42" s="68">
        <f>Recalculations!AH43</f>
        <v>0</v>
      </c>
    </row>
    <row r="43" spans="2:34" x14ac:dyDescent="0.25">
      <c r="B43" s="51" t="str">
        <f>Recalculations!B44</f>
        <v>5.A.2</v>
      </c>
      <c r="C43" s="51" t="str">
        <f>Recalculations!C44</f>
        <v>Unmanaged Waste Disposal Sites</v>
      </c>
      <c r="D43" s="171" t="str">
        <f>Recalculations!D44</f>
        <v>kt CO₂e</v>
      </c>
      <c r="E43" s="68">
        <f>Recalculations!E44</f>
        <v>0</v>
      </c>
      <c r="F43" s="68">
        <f>Recalculations!F44</f>
        <v>0</v>
      </c>
      <c r="G43" s="68">
        <f>Recalculations!G44</f>
        <v>0</v>
      </c>
      <c r="H43" s="68">
        <f>Recalculations!H44</f>
        <v>0</v>
      </c>
      <c r="I43" s="68">
        <f>Recalculations!I44</f>
        <v>0</v>
      </c>
      <c r="J43" s="68">
        <f>Recalculations!J44</f>
        <v>0</v>
      </c>
      <c r="K43" s="68">
        <f>Recalculations!K44</f>
        <v>0</v>
      </c>
      <c r="L43" s="68">
        <f>Recalculations!L44</f>
        <v>0</v>
      </c>
      <c r="M43" s="68">
        <f>Recalculations!M44</f>
        <v>0</v>
      </c>
      <c r="N43" s="68" t="str">
        <f>Recalculations!N44</f>
        <v>-</v>
      </c>
      <c r="O43" s="68" t="str">
        <f>Recalculations!O44</f>
        <v>-</v>
      </c>
      <c r="P43" s="68" t="str">
        <f>Recalculations!P44</f>
        <v>-</v>
      </c>
      <c r="Q43" s="68" t="str">
        <f>Recalculations!Q44</f>
        <v>-</v>
      </c>
      <c r="R43" s="68" t="str">
        <f>Recalculations!R44</f>
        <v>-</v>
      </c>
      <c r="S43" s="68" t="str">
        <f>Recalculations!S44</f>
        <v>-</v>
      </c>
      <c r="T43" s="68" t="str">
        <f>Recalculations!T44</f>
        <v>-</v>
      </c>
      <c r="U43" s="68" t="str">
        <f>Recalculations!U44</f>
        <v>-</v>
      </c>
      <c r="V43" s="68" t="str">
        <f>Recalculations!V44</f>
        <v>-</v>
      </c>
      <c r="W43" s="68" t="str">
        <f>Recalculations!W44</f>
        <v>-</v>
      </c>
      <c r="X43" s="68" t="str">
        <f>Recalculations!X44</f>
        <v>-</v>
      </c>
      <c r="Y43" s="68" t="str">
        <f>Recalculations!Y44</f>
        <v>-</v>
      </c>
      <c r="Z43" s="68" t="str">
        <f>Recalculations!Z44</f>
        <v>-</v>
      </c>
      <c r="AA43" s="68" t="str">
        <f>Recalculations!AA44</f>
        <v>-</v>
      </c>
      <c r="AB43" s="68" t="str">
        <f>Recalculations!AB44</f>
        <v>-</v>
      </c>
      <c r="AC43" s="68" t="str">
        <f>Recalculations!AC44</f>
        <v>-</v>
      </c>
      <c r="AD43" s="68" t="str">
        <f>Recalculations!AD44</f>
        <v>-</v>
      </c>
      <c r="AE43" s="68" t="str">
        <f>Recalculations!AE44</f>
        <v>-</v>
      </c>
      <c r="AF43" s="68" t="str">
        <f>Recalculations!AF44</f>
        <v>-</v>
      </c>
      <c r="AG43" s="68" t="str">
        <f>Recalculations!AG44</f>
        <v>-</v>
      </c>
      <c r="AH43" s="68" t="str">
        <f>Recalculations!AH44</f>
        <v>-</v>
      </c>
    </row>
    <row r="44" spans="2:34" x14ac:dyDescent="0.25">
      <c r="B44" s="51" t="str">
        <f>Recalculations!B45</f>
        <v>5.B.1</v>
      </c>
      <c r="C44" s="51" t="str">
        <f>Recalculations!C45</f>
        <v>Treatment of solid waste- composting</v>
      </c>
      <c r="D44" s="171" t="str">
        <f>Recalculations!D45</f>
        <v>kt CO₂e</v>
      </c>
      <c r="E44" s="68" t="str">
        <f>Recalculations!E45</f>
        <v>-</v>
      </c>
      <c r="F44" s="68" t="str">
        <f>Recalculations!F45</f>
        <v>-</v>
      </c>
      <c r="G44" s="68" t="str">
        <f>Recalculations!G45</f>
        <v>-</v>
      </c>
      <c r="H44" s="68" t="str">
        <f>Recalculations!H45</f>
        <v>-</v>
      </c>
      <c r="I44" s="68" t="str">
        <f>Recalculations!I45</f>
        <v>-</v>
      </c>
      <c r="J44" s="68" t="str">
        <f>Recalculations!J45</f>
        <v>-</v>
      </c>
      <c r="K44" s="68" t="str">
        <f>Recalculations!K45</f>
        <v>-</v>
      </c>
      <c r="L44" s="68" t="str">
        <f>Recalculations!L45</f>
        <v>-</v>
      </c>
      <c r="M44" s="68" t="str">
        <f>Recalculations!M45</f>
        <v>-</v>
      </c>
      <c r="N44" s="68" t="str">
        <f>Recalculations!N45</f>
        <v>-</v>
      </c>
      <c r="O44" s="68" t="str">
        <f>Recalculations!O45</f>
        <v>-</v>
      </c>
      <c r="P44" s="68">
        <f>Recalculations!P45</f>
        <v>0</v>
      </c>
      <c r="Q44" s="68">
        <f>Recalculations!Q45</f>
        <v>0</v>
      </c>
      <c r="R44" s="68">
        <f>Recalculations!R45</f>
        <v>0</v>
      </c>
      <c r="S44" s="68">
        <f>Recalculations!S45</f>
        <v>3.0157126144660946</v>
      </c>
      <c r="T44" s="68">
        <f>Recalculations!T45</f>
        <v>2.3804783854491105</v>
      </c>
      <c r="U44" s="68">
        <f>Recalculations!U45</f>
        <v>1.7226102849131237</v>
      </c>
      <c r="V44" s="68">
        <f>Recalculations!V45</f>
        <v>1.9536449317176381</v>
      </c>
      <c r="W44" s="68">
        <f>Recalculations!W45</f>
        <v>1.9588010683136503</v>
      </c>
      <c r="X44" s="68">
        <f>Recalculations!X45</f>
        <v>1.2770086033583212</v>
      </c>
      <c r="Y44" s="68">
        <f>Recalculations!Y45</f>
        <v>5.6979940564635935E-2</v>
      </c>
      <c r="Z44" s="68">
        <f>Recalculations!Z45</f>
        <v>-7.338507040778916E-2</v>
      </c>
      <c r="AA44" s="68">
        <f>Recalculations!AA45</f>
        <v>-1.5897253380175485E-2</v>
      </c>
      <c r="AB44" s="68">
        <f>Recalculations!AB45</f>
        <v>-4.4302583025830324E-2</v>
      </c>
      <c r="AC44" s="68">
        <f>Recalculations!AC45</f>
        <v>-0.11658671586715873</v>
      </c>
      <c r="AD44" s="68">
        <f>Recalculations!AD45</f>
        <v>6.5837348371983601E-2</v>
      </c>
      <c r="AE44" s="68">
        <f>Recalculations!AE45</f>
        <v>-5.910357104103215E-2</v>
      </c>
      <c r="AF44" s="68">
        <f>Recalculations!AF45</f>
        <v>0</v>
      </c>
      <c r="AG44" s="68">
        <f>Recalculations!AG45</f>
        <v>-1.5805145347981028E-3</v>
      </c>
      <c r="AH44" s="68">
        <f>Recalculations!AH45</f>
        <v>5.8837037445652579E-2</v>
      </c>
    </row>
    <row r="45" spans="2:34" x14ac:dyDescent="0.25">
      <c r="B45" s="51" t="str">
        <f>Recalculations!B46</f>
        <v>5.B.2</v>
      </c>
      <c r="C45" s="51" t="str">
        <f>Recalculations!C46</f>
        <v>Anaerobic digestion at biogas facilities</v>
      </c>
      <c r="D45" s="171" t="str">
        <f>Recalculations!D46</f>
        <v>kt CO₂e</v>
      </c>
      <c r="E45" s="68" t="str">
        <f>Recalculations!E46</f>
        <v>-</v>
      </c>
      <c r="F45" s="68" t="str">
        <f>Recalculations!F46</f>
        <v>-</v>
      </c>
      <c r="G45" s="68" t="str">
        <f>Recalculations!G46</f>
        <v>-</v>
      </c>
      <c r="H45" s="68" t="str">
        <f>Recalculations!H46</f>
        <v>-</v>
      </c>
      <c r="I45" s="68" t="str">
        <f>Recalculations!I46</f>
        <v>-</v>
      </c>
      <c r="J45" s="68" t="str">
        <f>Recalculations!J46</f>
        <v>-</v>
      </c>
      <c r="K45" s="68" t="str">
        <f>Recalculations!K46</f>
        <v>-</v>
      </c>
      <c r="L45" s="68" t="str">
        <f>Recalculations!L46</f>
        <v>-</v>
      </c>
      <c r="M45" s="68" t="str">
        <f>Recalculations!M46</f>
        <v>-</v>
      </c>
      <c r="N45" s="68" t="str">
        <f>Recalculations!N46</f>
        <v>-</v>
      </c>
      <c r="O45" s="68" t="str">
        <f>Recalculations!O46</f>
        <v>-</v>
      </c>
      <c r="P45" s="68" t="str">
        <f>Recalculations!P46</f>
        <v>-</v>
      </c>
      <c r="Q45" s="68" t="str">
        <f>Recalculations!Q46</f>
        <v>-</v>
      </c>
      <c r="R45" s="68" t="str">
        <f>Recalculations!R46</f>
        <v>-</v>
      </c>
      <c r="S45" s="68" t="str">
        <f>Recalculations!S46</f>
        <v>-</v>
      </c>
      <c r="T45" s="68" t="str">
        <f>Recalculations!T46</f>
        <v>-</v>
      </c>
      <c r="U45" s="68" t="str">
        <f>Recalculations!U46</f>
        <v>-</v>
      </c>
      <c r="V45" s="68" t="str">
        <f>Recalculations!V46</f>
        <v>-</v>
      </c>
      <c r="W45" s="68" t="str">
        <f>Recalculations!W46</f>
        <v>-</v>
      </c>
      <c r="X45" s="68" t="str">
        <f>Recalculations!X46</f>
        <v>-</v>
      </c>
      <c r="Y45" s="68">
        <f>Recalculations!Y46</f>
        <v>1</v>
      </c>
      <c r="Z45" s="68">
        <f>Recalculations!Z46</f>
        <v>1</v>
      </c>
      <c r="AA45" s="68">
        <f>Recalculations!AA46</f>
        <v>1</v>
      </c>
      <c r="AB45" s="68">
        <f>Recalculations!AB46</f>
        <v>1</v>
      </c>
      <c r="AC45" s="68">
        <f>Recalculations!AC46</f>
        <v>-0.55839974697842887</v>
      </c>
      <c r="AD45" s="68">
        <f>Recalculations!AD46</f>
        <v>-0.1701747520546997</v>
      </c>
      <c r="AE45" s="68">
        <f>Recalculations!AE46</f>
        <v>-0.47242325770725552</v>
      </c>
      <c r="AF45" s="68">
        <f>Recalculations!AF46</f>
        <v>0.29200682572718928</v>
      </c>
      <c r="AG45" s="68">
        <f>Recalculations!AG46</f>
        <v>7.7903541344993429E-2</v>
      </c>
      <c r="AH45" s="68">
        <f>Recalculations!AH46</f>
        <v>0.44378435094374746</v>
      </c>
    </row>
    <row r="46" spans="2:34" x14ac:dyDescent="0.25">
      <c r="B46" s="51" t="str">
        <f>Recalculations!B47</f>
        <v>5.C.1</v>
      </c>
      <c r="C46" s="51" t="str">
        <f>Recalculations!C47</f>
        <v>Waste Incineration-Biogenic</v>
      </c>
      <c r="D46" s="171" t="str">
        <f>Recalculations!D47</f>
        <v>kt CO₂e</v>
      </c>
      <c r="E46" s="68">
        <f>Recalculations!E47</f>
        <v>0</v>
      </c>
      <c r="F46" s="68">
        <f>Recalculations!F47</f>
        <v>0</v>
      </c>
      <c r="G46" s="68">
        <f>Recalculations!G47</f>
        <v>0</v>
      </c>
      <c r="H46" s="68">
        <f>Recalculations!H47</f>
        <v>0</v>
      </c>
      <c r="I46" s="68">
        <f>Recalculations!I47</f>
        <v>0</v>
      </c>
      <c r="J46" s="68">
        <f>Recalculations!J47</f>
        <v>0</v>
      </c>
      <c r="K46" s="68">
        <f>Recalculations!K47</f>
        <v>0</v>
      </c>
      <c r="L46" s="68">
        <f>Recalculations!L47</f>
        <v>0</v>
      </c>
      <c r="M46" s="68" t="str">
        <f>Recalculations!M47</f>
        <v>-</v>
      </c>
      <c r="N46" s="68" t="str">
        <f>Recalculations!N47</f>
        <v>-</v>
      </c>
      <c r="O46" s="68" t="str">
        <f>Recalculations!O47</f>
        <v>-</v>
      </c>
      <c r="P46" s="68" t="str">
        <f>Recalculations!P47</f>
        <v>-</v>
      </c>
      <c r="Q46" s="68" t="str">
        <f>Recalculations!Q47</f>
        <v>-</v>
      </c>
      <c r="R46" s="68" t="str">
        <f>Recalculations!R47</f>
        <v>-</v>
      </c>
      <c r="S46" s="68" t="str">
        <f>Recalculations!S47</f>
        <v>-</v>
      </c>
      <c r="T46" s="68" t="str">
        <f>Recalculations!T47</f>
        <v>-</v>
      </c>
      <c r="U46" s="68" t="str">
        <f>Recalculations!U47</f>
        <v>-</v>
      </c>
      <c r="V46" s="68" t="str">
        <f>Recalculations!V47</f>
        <v>-</v>
      </c>
      <c r="W46" s="68" t="str">
        <f>Recalculations!W47</f>
        <v>-</v>
      </c>
      <c r="X46" s="68" t="str">
        <f>Recalculations!X47</f>
        <v>-</v>
      </c>
      <c r="Y46" s="68" t="str">
        <f>Recalculations!Y47</f>
        <v>-</v>
      </c>
      <c r="Z46" s="68" t="str">
        <f>Recalculations!Z47</f>
        <v>-</v>
      </c>
      <c r="AA46" s="68" t="str">
        <f>Recalculations!AA47</f>
        <v>-</v>
      </c>
      <c r="AB46" s="68" t="str">
        <f>Recalculations!AB47</f>
        <v>-</v>
      </c>
      <c r="AC46" s="68" t="str">
        <f>Recalculations!AC47</f>
        <v>-</v>
      </c>
      <c r="AD46" s="68" t="str">
        <f>Recalculations!AD47</f>
        <v>-</v>
      </c>
      <c r="AE46" s="68" t="str">
        <f>Recalculations!AE47</f>
        <v>-</v>
      </c>
      <c r="AF46" s="68" t="str">
        <f>Recalculations!AF47</f>
        <v>-</v>
      </c>
      <c r="AG46" s="68" t="str">
        <f>Recalculations!AG47</f>
        <v>-</v>
      </c>
      <c r="AH46" s="68" t="str">
        <f>Recalculations!AH47</f>
        <v>-</v>
      </c>
    </row>
    <row r="47" spans="2:34" x14ac:dyDescent="0.25">
      <c r="B47" s="51" t="str">
        <f>Recalculations!B48</f>
        <v>5.C.1</v>
      </c>
      <c r="C47" s="51" t="str">
        <f>Recalculations!C48</f>
        <v>Waste Incineration-Fossil</v>
      </c>
      <c r="D47" s="171" t="str">
        <f>Recalculations!D48</f>
        <v>kt CO₂e</v>
      </c>
      <c r="E47" s="68">
        <f>Recalculations!E48</f>
        <v>0</v>
      </c>
      <c r="F47" s="68">
        <f>Recalculations!F48</f>
        <v>0</v>
      </c>
      <c r="G47" s="68">
        <f>Recalculations!G48</f>
        <v>0</v>
      </c>
      <c r="H47" s="68">
        <f>Recalculations!H48</f>
        <v>0</v>
      </c>
      <c r="I47" s="68">
        <f>Recalculations!I48</f>
        <v>0</v>
      </c>
      <c r="J47" s="68">
        <f>Recalculations!J48</f>
        <v>0</v>
      </c>
      <c r="K47" s="68">
        <f>Recalculations!K48</f>
        <v>0</v>
      </c>
      <c r="L47" s="68">
        <f>Recalculations!L48</f>
        <v>0</v>
      </c>
      <c r="M47" s="68">
        <f>Recalculations!M48</f>
        <v>0</v>
      </c>
      <c r="N47" s="68">
        <f>Recalculations!N48</f>
        <v>0</v>
      </c>
      <c r="O47" s="68">
        <f>Recalculations!O48</f>
        <v>0</v>
      </c>
      <c r="P47" s="68">
        <f>Recalculations!P48</f>
        <v>0</v>
      </c>
      <c r="Q47" s="68">
        <f>Recalculations!Q48</f>
        <v>0</v>
      </c>
      <c r="R47" s="68">
        <f>Recalculations!R48</f>
        <v>0</v>
      </c>
      <c r="S47" s="68">
        <f>Recalculations!S48</f>
        <v>0</v>
      </c>
      <c r="T47" s="68">
        <f>Recalculations!T48</f>
        <v>0</v>
      </c>
      <c r="U47" s="68">
        <f>Recalculations!U48</f>
        <v>0</v>
      </c>
      <c r="V47" s="68">
        <f>Recalculations!V48</f>
        <v>0</v>
      </c>
      <c r="W47" s="68">
        <f>Recalculations!W48</f>
        <v>0</v>
      </c>
      <c r="X47" s="68">
        <f>Recalculations!X48</f>
        <v>0</v>
      </c>
      <c r="Y47" s="68">
        <f>Recalculations!Y48</f>
        <v>0</v>
      </c>
      <c r="Z47" s="68">
        <f>Recalculations!Z48</f>
        <v>0</v>
      </c>
      <c r="AA47" s="68">
        <f>Recalculations!AA48</f>
        <v>0</v>
      </c>
      <c r="AB47" s="68">
        <f>Recalculations!AB48</f>
        <v>0</v>
      </c>
      <c r="AC47" s="68">
        <f>Recalculations!AC48</f>
        <v>0</v>
      </c>
      <c r="AD47" s="68">
        <f>Recalculations!AD48</f>
        <v>0</v>
      </c>
      <c r="AE47" s="68">
        <f>Recalculations!AE48</f>
        <v>0</v>
      </c>
      <c r="AF47" s="68">
        <f>Recalculations!AF48</f>
        <v>0</v>
      </c>
      <c r="AG47" s="68">
        <f>Recalculations!AG48</f>
        <v>0</v>
      </c>
      <c r="AH47" s="68">
        <f>Recalculations!AH48</f>
        <v>0</v>
      </c>
    </row>
    <row r="48" spans="2:34" x14ac:dyDescent="0.25">
      <c r="B48" s="51" t="str">
        <f>Recalculations!B49</f>
        <v>5.C.2</v>
      </c>
      <c r="C48" s="51" t="str">
        <f>Recalculations!C49</f>
        <v>Open Burning of Waste-Biogenic</v>
      </c>
      <c r="D48" s="171" t="str">
        <f>Recalculations!D49</f>
        <v>kt CO₂e</v>
      </c>
      <c r="E48" s="68">
        <f>Recalculations!E49</f>
        <v>0</v>
      </c>
      <c r="F48" s="68">
        <f>Recalculations!F49</f>
        <v>0</v>
      </c>
      <c r="G48" s="68">
        <f>Recalculations!G49</f>
        <v>0</v>
      </c>
      <c r="H48" s="68">
        <f>Recalculations!H49</f>
        <v>0</v>
      </c>
      <c r="I48" s="68">
        <f>Recalculations!I49</f>
        <v>0</v>
      </c>
      <c r="J48" s="68">
        <f>Recalculations!J49</f>
        <v>0</v>
      </c>
      <c r="K48" s="68">
        <f>Recalculations!K49</f>
        <v>0</v>
      </c>
      <c r="L48" s="68">
        <f>Recalculations!L49</f>
        <v>0</v>
      </c>
      <c r="M48" s="68">
        <f>Recalculations!M49</f>
        <v>0</v>
      </c>
      <c r="N48" s="68">
        <f>Recalculations!N49</f>
        <v>0</v>
      </c>
      <c r="O48" s="68">
        <f>Recalculations!O49</f>
        <v>0</v>
      </c>
      <c r="P48" s="68">
        <f>Recalculations!P49</f>
        <v>0</v>
      </c>
      <c r="Q48" s="68">
        <f>Recalculations!Q49</f>
        <v>0</v>
      </c>
      <c r="R48" s="68">
        <f>Recalculations!R49</f>
        <v>0</v>
      </c>
      <c r="S48" s="68">
        <f>Recalculations!S49</f>
        <v>0</v>
      </c>
      <c r="T48" s="68">
        <f>Recalculations!T49</f>
        <v>0</v>
      </c>
      <c r="U48" s="68">
        <f>Recalculations!U49</f>
        <v>0</v>
      </c>
      <c r="V48" s="68">
        <f>Recalculations!V49</f>
        <v>0</v>
      </c>
      <c r="W48" s="68">
        <f>Recalculations!W49</f>
        <v>0</v>
      </c>
      <c r="X48" s="68">
        <f>Recalculations!X49</f>
        <v>0</v>
      </c>
      <c r="Y48" s="68">
        <f>Recalculations!Y49</f>
        <v>0</v>
      </c>
      <c r="Z48" s="68">
        <f>Recalculations!Z49</f>
        <v>0</v>
      </c>
      <c r="AA48" s="68">
        <f>Recalculations!AA49</f>
        <v>0</v>
      </c>
      <c r="AB48" s="68">
        <f>Recalculations!AB49</f>
        <v>0</v>
      </c>
      <c r="AC48" s="68">
        <f>Recalculations!AC49</f>
        <v>0</v>
      </c>
      <c r="AD48" s="68">
        <f>Recalculations!AD49</f>
        <v>0</v>
      </c>
      <c r="AE48" s="68">
        <f>Recalculations!AE49</f>
        <v>0</v>
      </c>
      <c r="AF48" s="68">
        <f>Recalculations!AF49</f>
        <v>0</v>
      </c>
      <c r="AG48" s="68">
        <f>Recalculations!AG49</f>
        <v>0</v>
      </c>
      <c r="AH48" s="68">
        <f>Recalculations!AH49</f>
        <v>2.8600418542710726E-2</v>
      </c>
    </row>
    <row r="49" spans="2:34" x14ac:dyDescent="0.25">
      <c r="B49" s="51" t="str">
        <f>Recalculations!B50</f>
        <v>5.C.2</v>
      </c>
      <c r="C49" s="51" t="str">
        <f>Recalculations!C50</f>
        <v>Open Burning of Waste-Fossil</v>
      </c>
      <c r="D49" s="171" t="str">
        <f>Recalculations!D50</f>
        <v>kt CO₂e</v>
      </c>
      <c r="E49" s="68">
        <f>Recalculations!E50</f>
        <v>0</v>
      </c>
      <c r="F49" s="68">
        <f>Recalculations!F50</f>
        <v>0</v>
      </c>
      <c r="G49" s="68">
        <f>Recalculations!G50</f>
        <v>0</v>
      </c>
      <c r="H49" s="68">
        <f>Recalculations!H50</f>
        <v>0</v>
      </c>
      <c r="I49" s="68">
        <f>Recalculations!I50</f>
        <v>0</v>
      </c>
      <c r="J49" s="68">
        <f>Recalculations!J50</f>
        <v>0</v>
      </c>
      <c r="K49" s="68">
        <f>Recalculations!K50</f>
        <v>0</v>
      </c>
      <c r="L49" s="68">
        <f>Recalculations!L50</f>
        <v>0</v>
      </c>
      <c r="M49" s="68">
        <f>Recalculations!M50</f>
        <v>0</v>
      </c>
      <c r="N49" s="68">
        <f>Recalculations!N50</f>
        <v>0</v>
      </c>
      <c r="O49" s="68">
        <f>Recalculations!O50</f>
        <v>0</v>
      </c>
      <c r="P49" s="68">
        <f>Recalculations!P50</f>
        <v>0</v>
      </c>
      <c r="Q49" s="68">
        <f>Recalculations!Q50</f>
        <v>0</v>
      </c>
      <c r="R49" s="68">
        <f>Recalculations!R50</f>
        <v>0</v>
      </c>
      <c r="S49" s="68">
        <f>Recalculations!S50</f>
        <v>0</v>
      </c>
      <c r="T49" s="68">
        <f>Recalculations!T50</f>
        <v>0</v>
      </c>
      <c r="U49" s="68">
        <f>Recalculations!U50</f>
        <v>0</v>
      </c>
      <c r="V49" s="68">
        <f>Recalculations!V50</f>
        <v>0</v>
      </c>
      <c r="W49" s="68">
        <f>Recalculations!W50</f>
        <v>0</v>
      </c>
      <c r="X49" s="68">
        <f>Recalculations!X50</f>
        <v>0</v>
      </c>
      <c r="Y49" s="68">
        <f>Recalculations!Y50</f>
        <v>0</v>
      </c>
      <c r="Z49" s="68">
        <f>Recalculations!Z50</f>
        <v>0</v>
      </c>
      <c r="AA49" s="68">
        <f>Recalculations!AA50</f>
        <v>0</v>
      </c>
      <c r="AB49" s="68">
        <f>Recalculations!AB50</f>
        <v>0</v>
      </c>
      <c r="AC49" s="68">
        <f>Recalculations!AC50</f>
        <v>0</v>
      </c>
      <c r="AD49" s="68">
        <f>Recalculations!AD50</f>
        <v>0</v>
      </c>
      <c r="AE49" s="68">
        <f>Recalculations!AE50</f>
        <v>0</v>
      </c>
      <c r="AF49" s="68">
        <f>Recalculations!AF50</f>
        <v>0</v>
      </c>
      <c r="AG49" s="68">
        <f>Recalculations!AG50</f>
        <v>0</v>
      </c>
      <c r="AH49" s="68">
        <f>Recalculations!AH50</f>
        <v>1.5355671456514564E-3</v>
      </c>
    </row>
    <row r="50" spans="2:34" x14ac:dyDescent="0.25">
      <c r="B50" s="51" t="str">
        <f>Recalculations!B51</f>
        <v>5.D.1</v>
      </c>
      <c r="C50" s="51" t="str">
        <f>Recalculations!C51</f>
        <v>Domestic Wastewater</v>
      </c>
      <c r="D50" s="171" t="str">
        <f>Recalculations!D51</f>
        <v>kt CO₂e</v>
      </c>
      <c r="E50" s="68">
        <f>Recalculations!E51</f>
        <v>0</v>
      </c>
      <c r="F50" s="68">
        <f>Recalculations!F51</f>
        <v>0</v>
      </c>
      <c r="G50" s="68">
        <f>Recalculations!G51</f>
        <v>0</v>
      </c>
      <c r="H50" s="68">
        <f>Recalculations!H51</f>
        <v>0</v>
      </c>
      <c r="I50" s="68">
        <f>Recalculations!I51</f>
        <v>0</v>
      </c>
      <c r="J50" s="68">
        <f>Recalculations!J51</f>
        <v>0</v>
      </c>
      <c r="K50" s="68">
        <f>Recalculations!K51</f>
        <v>0</v>
      </c>
      <c r="L50" s="68">
        <f>Recalculations!L51</f>
        <v>0</v>
      </c>
      <c r="M50" s="68">
        <f>Recalculations!M51</f>
        <v>0</v>
      </c>
      <c r="N50" s="68">
        <f>Recalculations!N51</f>
        <v>0</v>
      </c>
      <c r="O50" s="68">
        <f>Recalculations!O51</f>
        <v>0</v>
      </c>
      <c r="P50" s="68">
        <f>Recalculations!P51</f>
        <v>0</v>
      </c>
      <c r="Q50" s="68">
        <f>Recalculations!Q51</f>
        <v>0</v>
      </c>
      <c r="R50" s="68">
        <f>Recalculations!R51</f>
        <v>0</v>
      </c>
      <c r="S50" s="68">
        <f>Recalculations!S51</f>
        <v>0</v>
      </c>
      <c r="T50" s="68">
        <f>Recalculations!T51</f>
        <v>0</v>
      </c>
      <c r="U50" s="68">
        <f>Recalculations!U51</f>
        <v>0</v>
      </c>
      <c r="V50" s="68">
        <f>Recalculations!V51</f>
        <v>0</v>
      </c>
      <c r="W50" s="68">
        <f>Recalculations!W51</f>
        <v>0</v>
      </c>
      <c r="X50" s="68">
        <f>Recalculations!X51</f>
        <v>0</v>
      </c>
      <c r="Y50" s="68">
        <f>Recalculations!Y51</f>
        <v>0</v>
      </c>
      <c r="Z50" s="68">
        <f>Recalculations!Z51</f>
        <v>0</v>
      </c>
      <c r="AA50" s="68">
        <f>Recalculations!AA51</f>
        <v>0</v>
      </c>
      <c r="AB50" s="68">
        <f>Recalculations!AB51</f>
        <v>0</v>
      </c>
      <c r="AC50" s="68">
        <f>Recalculations!AC51</f>
        <v>0</v>
      </c>
      <c r="AD50" s="68">
        <f>Recalculations!AD51</f>
        <v>0</v>
      </c>
      <c r="AE50" s="68">
        <f>Recalculations!AE51</f>
        <v>0</v>
      </c>
      <c r="AF50" s="68">
        <f>Recalculations!AF51</f>
        <v>0</v>
      </c>
      <c r="AG50" s="68">
        <f>Recalculations!AG51</f>
        <v>0</v>
      </c>
      <c r="AH50" s="68">
        <f>Recalculations!AH51</f>
        <v>0</v>
      </c>
    </row>
    <row r="51" spans="2:34" x14ac:dyDescent="0.25">
      <c r="B51" s="51" t="str">
        <f>Recalculations!B52</f>
        <v>5.D.1</v>
      </c>
      <c r="C51" s="51" t="str">
        <f>Recalculations!C52</f>
        <v>Domestic Wastewater</v>
      </c>
      <c r="D51" s="171" t="str">
        <f>Recalculations!D52</f>
        <v>kt CO₂e</v>
      </c>
      <c r="E51" s="68">
        <f>Recalculations!E52</f>
        <v>0</v>
      </c>
      <c r="F51" s="68">
        <f>Recalculations!F52</f>
        <v>0</v>
      </c>
      <c r="G51" s="68">
        <f>Recalculations!G52</f>
        <v>0</v>
      </c>
      <c r="H51" s="68">
        <f>Recalculations!H52</f>
        <v>0</v>
      </c>
      <c r="I51" s="68">
        <f>Recalculations!I52</f>
        <v>0</v>
      </c>
      <c r="J51" s="68">
        <f>Recalculations!J52</f>
        <v>0</v>
      </c>
      <c r="K51" s="68">
        <f>Recalculations!K52</f>
        <v>0</v>
      </c>
      <c r="L51" s="68">
        <f>Recalculations!L52</f>
        <v>0</v>
      </c>
      <c r="M51" s="68">
        <f>Recalculations!M52</f>
        <v>0</v>
      </c>
      <c r="N51" s="68">
        <f>Recalculations!N52</f>
        <v>0</v>
      </c>
      <c r="O51" s="68">
        <f>Recalculations!O52</f>
        <v>0</v>
      </c>
      <c r="P51" s="68">
        <f>Recalculations!P52</f>
        <v>0</v>
      </c>
      <c r="Q51" s="68">
        <f>Recalculations!Q52</f>
        <v>0</v>
      </c>
      <c r="R51" s="68">
        <f>Recalculations!R52</f>
        <v>0</v>
      </c>
      <c r="S51" s="68">
        <f>Recalculations!S52</f>
        <v>0</v>
      </c>
      <c r="T51" s="68">
        <f>Recalculations!T52</f>
        <v>0</v>
      </c>
      <c r="U51" s="68">
        <f>Recalculations!U52</f>
        <v>0</v>
      </c>
      <c r="V51" s="68">
        <f>Recalculations!V52</f>
        <v>0</v>
      </c>
      <c r="W51" s="68">
        <f>Recalculations!W52</f>
        <v>0</v>
      </c>
      <c r="X51" s="68">
        <f>Recalculations!X52</f>
        <v>0</v>
      </c>
      <c r="Y51" s="68">
        <f>Recalculations!Y52</f>
        <v>0</v>
      </c>
      <c r="Z51" s="68">
        <f>Recalculations!Z52</f>
        <v>0</v>
      </c>
      <c r="AA51" s="68">
        <f>Recalculations!AA52</f>
        <v>-2.7777777777779141E-3</v>
      </c>
      <c r="AB51" s="68">
        <f>Recalculations!AB52</f>
        <v>-9.2592592592593628E-3</v>
      </c>
      <c r="AC51" s="68">
        <f>Recalculations!AC52</f>
        <v>1.8518518518518268E-2</v>
      </c>
      <c r="AD51" s="68">
        <f>Recalculations!AD52</f>
        <v>2.129629629629616E-2</v>
      </c>
      <c r="AE51" s="68">
        <f>Recalculations!AE52</f>
        <v>4.9074074074073895E-2</v>
      </c>
      <c r="AF51" s="68">
        <f>Recalculations!AF52</f>
        <v>5.9259259259258873E-2</v>
      </c>
      <c r="AG51" s="68">
        <f>Recalculations!AG52</f>
        <v>5.9259259259259268E-2</v>
      </c>
      <c r="AH51" s="68">
        <f>Recalculations!AH52</f>
        <v>5.925925925925956E-2</v>
      </c>
    </row>
    <row r="52" spans="2:34" x14ac:dyDescent="0.25">
      <c r="B52" s="51" t="str">
        <f>Recalculations!B53</f>
        <v>5.D.2</v>
      </c>
      <c r="C52" s="51" t="str">
        <f>Recalculations!C53</f>
        <v>Industrial Wastewater</v>
      </c>
      <c r="D52" s="171" t="str">
        <f>Recalculations!D53</f>
        <v>kt CO₂e</v>
      </c>
      <c r="E52" s="68" t="str">
        <f>Recalculations!E53</f>
        <v>-</v>
      </c>
      <c r="F52" s="68" t="str">
        <f>Recalculations!F53</f>
        <v>-</v>
      </c>
      <c r="G52" s="68" t="str">
        <f>Recalculations!G53</f>
        <v>-</v>
      </c>
      <c r="H52" s="68" t="str">
        <f>Recalculations!H53</f>
        <v>-</v>
      </c>
      <c r="I52" s="68" t="str">
        <f>Recalculations!I53</f>
        <v>-</v>
      </c>
      <c r="J52" s="68" t="str">
        <f>Recalculations!J53</f>
        <v>-</v>
      </c>
      <c r="K52" s="68" t="str">
        <f>Recalculations!K53</f>
        <v>-</v>
      </c>
      <c r="L52" s="68" t="str">
        <f>Recalculations!L53</f>
        <v>-</v>
      </c>
      <c r="M52" s="68" t="str">
        <f>Recalculations!M53</f>
        <v>-</v>
      </c>
      <c r="N52" s="68" t="str">
        <f>Recalculations!N53</f>
        <v>-</v>
      </c>
      <c r="O52" s="68" t="str">
        <f>Recalculations!O53</f>
        <v>-</v>
      </c>
      <c r="P52" s="68" t="str">
        <f>Recalculations!P53</f>
        <v>-</v>
      </c>
      <c r="Q52" s="68" t="str">
        <f>Recalculations!Q53</f>
        <v>-</v>
      </c>
      <c r="R52" s="68" t="str">
        <f>Recalculations!R53</f>
        <v>-</v>
      </c>
      <c r="S52" s="68" t="str">
        <f>Recalculations!S53</f>
        <v>-</v>
      </c>
      <c r="T52" s="68" t="str">
        <f>Recalculations!T53</f>
        <v>-</v>
      </c>
      <c r="U52" s="68" t="str">
        <f>Recalculations!U53</f>
        <v>-</v>
      </c>
      <c r="V52" s="68" t="str">
        <f>Recalculations!V53</f>
        <v>-</v>
      </c>
      <c r="W52" s="68" t="str">
        <f>Recalculations!W53</f>
        <v>-</v>
      </c>
      <c r="X52" s="68" t="str">
        <f>Recalculations!X53</f>
        <v>-</v>
      </c>
      <c r="Y52" s="68" t="str">
        <f>Recalculations!Y53</f>
        <v>-</v>
      </c>
      <c r="Z52" s="68" t="str">
        <f>Recalculations!Z53</f>
        <v>-</v>
      </c>
      <c r="AA52" s="68" t="str">
        <f>Recalculations!AA53</f>
        <v>-</v>
      </c>
      <c r="AB52" s="68" t="str">
        <f>Recalculations!AB53</f>
        <v>-</v>
      </c>
      <c r="AC52" s="68" t="str">
        <f>Recalculations!AC53</f>
        <v>-</v>
      </c>
      <c r="AD52" s="68" t="str">
        <f>Recalculations!AD53</f>
        <v>-</v>
      </c>
      <c r="AE52" s="68" t="str">
        <f>Recalculations!AE53</f>
        <v>-</v>
      </c>
      <c r="AF52" s="68" t="str">
        <f>Recalculations!AF53</f>
        <v>-</v>
      </c>
      <c r="AG52" s="68" t="str">
        <f>Recalculations!AG53</f>
        <v>-</v>
      </c>
      <c r="AH52" s="68" t="str">
        <f>Recalculations!AH53</f>
        <v>-</v>
      </c>
    </row>
    <row r="53" spans="2:34" s="180" customFormat="1" x14ac:dyDescent="0.25">
      <c r="B53" s="177"/>
      <c r="C53" s="177" t="str">
        <f>Recalculations!C54</f>
        <v>Total Waste</v>
      </c>
      <c r="D53" s="178" t="str">
        <f>Recalculations!D54</f>
        <v>kt CO₂e</v>
      </c>
      <c r="E53" s="69">
        <f>Recalculations!E54</f>
        <v>0</v>
      </c>
      <c r="F53" s="69">
        <f>Recalculations!F54</f>
        <v>0</v>
      </c>
      <c r="G53" s="69">
        <f>Recalculations!G54</f>
        <v>0</v>
      </c>
      <c r="H53" s="69">
        <f>Recalculations!H54</f>
        <v>0</v>
      </c>
      <c r="I53" s="69">
        <f>Recalculations!I54</f>
        <v>0</v>
      </c>
      <c r="J53" s="69">
        <f>Recalculations!J54</f>
        <v>0</v>
      </c>
      <c r="K53" s="69">
        <f>Recalculations!K54</f>
        <v>0</v>
      </c>
      <c r="L53" s="69">
        <f>Recalculations!L54</f>
        <v>0</v>
      </c>
      <c r="M53" s="69">
        <f>Recalculations!M54</f>
        <v>0</v>
      </c>
      <c r="N53" s="69">
        <f>Recalculations!N54</f>
        <v>0</v>
      </c>
      <c r="O53" s="69">
        <f>Recalculations!O54</f>
        <v>0</v>
      </c>
      <c r="P53" s="69">
        <f>Recalculations!P54</f>
        <v>0</v>
      </c>
      <c r="Q53" s="69">
        <f>Recalculations!Q54</f>
        <v>0</v>
      </c>
      <c r="R53" s="69">
        <f>Recalculations!R54</f>
        <v>0</v>
      </c>
      <c r="S53" s="69">
        <f>Recalculations!S54</f>
        <v>1.7267798670747837E-2</v>
      </c>
      <c r="T53" s="69">
        <f>Recalculations!T54</f>
        <v>2.5367658700814092E-2</v>
      </c>
      <c r="U53" s="69">
        <f>Recalculations!U54</f>
        <v>1.777076237300558E-2</v>
      </c>
      <c r="V53" s="69">
        <f>Recalculations!V54</f>
        <v>2.8733247155728461E-2</v>
      </c>
      <c r="W53" s="69">
        <f>Recalculations!W54</f>
        <v>4.6416219590937377E-2</v>
      </c>
      <c r="X53" s="69">
        <f>Recalculations!X54</f>
        <v>5.1586824040367622E-2</v>
      </c>
      <c r="Y53" s="69">
        <f>Recalculations!Y54</f>
        <v>5.0541834590781699E-3</v>
      </c>
      <c r="Z53" s="69">
        <f>Recalculations!Z54</f>
        <v>-6.0174049829712977E-3</v>
      </c>
      <c r="AA53" s="69">
        <f>Recalculations!AA54</f>
        <v>-1.5444049420589784E-3</v>
      </c>
      <c r="AB53" s="69">
        <f>Recalculations!AB54</f>
        <v>-3.8638333356364658E-3</v>
      </c>
      <c r="AC53" s="69">
        <f>Recalculations!AC54</f>
        <v>-4.7468551106821678E-3</v>
      </c>
      <c r="AD53" s="69">
        <f>Recalculations!AD54</f>
        <v>4.4761453044441452E-3</v>
      </c>
      <c r="AE53" s="69">
        <f>Recalculations!AE54</f>
        <v>1.6368044701645175E-3</v>
      </c>
      <c r="AF53" s="69">
        <f>Recalculations!AF54</f>
        <v>6.5914382985722587E-3</v>
      </c>
      <c r="AG53" s="69">
        <f>Recalculations!AG54</f>
        <v>6.4970976441618622E-3</v>
      </c>
      <c r="AH53" s="69">
        <f>Recalculations!AH54</f>
        <v>1.0457549602736795E-2</v>
      </c>
    </row>
    <row r="56" spans="2:34" x14ac:dyDescent="0.25">
      <c r="C56" s="181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8236E-B33B-4D1B-8410-D7FC8A9DBA6D}">
  <sheetPr>
    <tabColor rgb="FFFFC000"/>
  </sheetPr>
  <dimension ref="B1:AJ57"/>
  <sheetViews>
    <sheetView zoomScale="75" zoomScaleNormal="75" workbookViewId="0">
      <pane ySplit="1" topLeftCell="A2" activePane="bottomLeft" state="frozen"/>
      <selection activeCell="B18" sqref="B18"/>
      <selection pane="bottomLeft" activeCell="AJ45" sqref="AJ45:AJ55"/>
    </sheetView>
  </sheetViews>
  <sheetFormatPr defaultRowHeight="15" x14ac:dyDescent="0.25"/>
  <cols>
    <col min="1" max="1" width="3.28515625" style="48" customWidth="1"/>
    <col min="2" max="2" width="6.5703125" style="48" bestFit="1" customWidth="1"/>
    <col min="3" max="3" width="36" style="48" bestFit="1" customWidth="1"/>
    <col min="4" max="4" width="11.5703125" style="48" customWidth="1"/>
    <col min="5" max="34" width="8.5703125" style="48" customWidth="1"/>
    <col min="35" max="16384" width="9.140625" style="48"/>
  </cols>
  <sheetData>
    <row r="1" spans="2:34" x14ac:dyDescent="0.25">
      <c r="B1" s="116"/>
      <c r="C1" s="116" t="s">
        <v>195</v>
      </c>
      <c r="D1" s="116" t="s">
        <v>179</v>
      </c>
      <c r="E1" s="182">
        <v>1990</v>
      </c>
      <c r="F1" s="182">
        <v>1991</v>
      </c>
      <c r="G1" s="182">
        <v>1992</v>
      </c>
      <c r="H1" s="182">
        <v>1993</v>
      </c>
      <c r="I1" s="182">
        <v>1994</v>
      </c>
      <c r="J1" s="182">
        <v>1995</v>
      </c>
      <c r="K1" s="182">
        <v>1996</v>
      </c>
      <c r="L1" s="182">
        <v>1997</v>
      </c>
      <c r="M1" s="182">
        <v>1998</v>
      </c>
      <c r="N1" s="182">
        <v>1999</v>
      </c>
      <c r="O1" s="182">
        <v>2000</v>
      </c>
      <c r="P1" s="182">
        <v>2001</v>
      </c>
      <c r="Q1" s="182">
        <v>2002</v>
      </c>
      <c r="R1" s="182">
        <v>2003</v>
      </c>
      <c r="S1" s="182">
        <v>2004</v>
      </c>
      <c r="T1" s="182">
        <v>2005</v>
      </c>
      <c r="U1" s="182">
        <v>2006</v>
      </c>
      <c r="V1" s="182">
        <v>2007</v>
      </c>
      <c r="W1" s="182">
        <v>2008</v>
      </c>
      <c r="X1" s="182">
        <v>2009</v>
      </c>
      <c r="Y1" s="182">
        <v>2010</v>
      </c>
      <c r="Z1" s="182">
        <v>2011</v>
      </c>
      <c r="AA1" s="182">
        <v>2012</v>
      </c>
      <c r="AB1" s="182">
        <v>2013</v>
      </c>
      <c r="AC1" s="182">
        <v>2014</v>
      </c>
      <c r="AD1" s="182">
        <v>2015</v>
      </c>
      <c r="AE1" s="182">
        <v>2016</v>
      </c>
      <c r="AF1" s="182">
        <v>2017</v>
      </c>
      <c r="AG1" s="182">
        <v>2018</v>
      </c>
      <c r="AH1" s="182">
        <v>2019</v>
      </c>
    </row>
    <row r="2" spans="2:34" x14ac:dyDescent="0.25">
      <c r="B2" s="48" t="s">
        <v>77</v>
      </c>
      <c r="C2" s="48" t="s">
        <v>78</v>
      </c>
      <c r="D2" s="183" t="s">
        <v>180</v>
      </c>
      <c r="E2" s="184" t="s">
        <v>18</v>
      </c>
      <c r="F2" s="184" t="s">
        <v>18</v>
      </c>
      <c r="G2" s="184" t="s">
        <v>18</v>
      </c>
      <c r="H2" s="184" t="s">
        <v>18</v>
      </c>
      <c r="I2" s="184" t="s">
        <v>18</v>
      </c>
      <c r="J2" s="184" t="s">
        <v>18</v>
      </c>
      <c r="K2" s="184" t="s">
        <v>18</v>
      </c>
      <c r="L2" s="184" t="s">
        <v>18</v>
      </c>
      <c r="M2" s="184" t="s">
        <v>18</v>
      </c>
      <c r="N2" s="184">
        <v>1261.2873970377814</v>
      </c>
      <c r="O2" s="184">
        <v>1268.1637358600644</v>
      </c>
      <c r="P2" s="184">
        <v>1364.4710203505408</v>
      </c>
      <c r="Q2" s="184">
        <v>1437.6433897413656</v>
      </c>
      <c r="R2" s="184">
        <v>1457.1351738766382</v>
      </c>
      <c r="S2" s="184">
        <v>1190.8522842044663</v>
      </c>
      <c r="T2" s="184">
        <v>1006.9985553870779</v>
      </c>
      <c r="U2" s="184">
        <v>1049.2955470508382</v>
      </c>
      <c r="V2" s="184">
        <v>615.99279973624368</v>
      </c>
      <c r="W2" s="184">
        <v>463.84204329766396</v>
      </c>
      <c r="X2" s="184">
        <v>284.8049081264104</v>
      </c>
      <c r="Y2" s="184">
        <v>278.64650733286254</v>
      </c>
      <c r="Z2" s="184">
        <v>381.56113356609893</v>
      </c>
      <c r="AA2" s="184">
        <v>302.79154765173917</v>
      </c>
      <c r="AB2" s="184">
        <v>460.96994317368149</v>
      </c>
      <c r="AC2" s="184">
        <v>648.10107072438586</v>
      </c>
      <c r="AD2" s="184">
        <v>726.92670538507707</v>
      </c>
      <c r="AE2" s="184">
        <v>749.56085926208698</v>
      </c>
      <c r="AF2" s="184">
        <v>717.90523816711902</v>
      </c>
      <c r="AG2" s="184">
        <v>692.70934488966407</v>
      </c>
      <c r="AH2" s="184">
        <v>676.87733096838372</v>
      </c>
    </row>
    <row r="3" spans="2:34" x14ac:dyDescent="0.25">
      <c r="B3" s="48" t="s">
        <v>79</v>
      </c>
      <c r="C3" s="48" t="s">
        <v>80</v>
      </c>
      <c r="D3" s="183" t="s">
        <v>181</v>
      </c>
      <c r="E3" s="184">
        <v>1318.0750046457997</v>
      </c>
      <c r="F3" s="184">
        <v>1398.5762396203297</v>
      </c>
      <c r="G3" s="184">
        <v>1461.4329391711981</v>
      </c>
      <c r="H3" s="184">
        <v>1510.5881268151277</v>
      </c>
      <c r="I3" s="184">
        <v>1556.0660070268186</v>
      </c>
      <c r="J3" s="184">
        <v>1592.759090270677</v>
      </c>
      <c r="K3" s="184">
        <v>1471.8696106900713</v>
      </c>
      <c r="L3" s="184">
        <v>1212.7245603159165</v>
      </c>
      <c r="M3" s="184">
        <v>1263.4259964598352</v>
      </c>
      <c r="N3" s="184" t="s">
        <v>81</v>
      </c>
      <c r="O3" s="184" t="s">
        <v>81</v>
      </c>
      <c r="P3" s="184" t="s">
        <v>81</v>
      </c>
      <c r="Q3" s="184" t="s">
        <v>81</v>
      </c>
      <c r="R3" s="184" t="s">
        <v>81</v>
      </c>
      <c r="S3" s="184" t="s">
        <v>81</v>
      </c>
      <c r="T3" s="184" t="s">
        <v>81</v>
      </c>
      <c r="U3" s="184" t="s">
        <v>81</v>
      </c>
      <c r="V3" s="184" t="s">
        <v>81</v>
      </c>
      <c r="W3" s="184" t="s">
        <v>81</v>
      </c>
      <c r="X3" s="184" t="s">
        <v>81</v>
      </c>
      <c r="Y3" s="184" t="s">
        <v>81</v>
      </c>
      <c r="Z3" s="184" t="s">
        <v>81</v>
      </c>
      <c r="AA3" s="184" t="s">
        <v>81</v>
      </c>
      <c r="AB3" s="184" t="s">
        <v>81</v>
      </c>
      <c r="AC3" s="184" t="s">
        <v>81</v>
      </c>
      <c r="AD3" s="184" t="s">
        <v>81</v>
      </c>
      <c r="AE3" s="184" t="s">
        <v>81</v>
      </c>
      <c r="AF3" s="184" t="s">
        <v>81</v>
      </c>
      <c r="AG3" s="184" t="s">
        <v>81</v>
      </c>
      <c r="AH3" s="184" t="s">
        <v>81</v>
      </c>
    </row>
    <row r="4" spans="2:34" x14ac:dyDescent="0.25">
      <c r="B4" s="48" t="s">
        <v>82</v>
      </c>
      <c r="C4" s="48" t="s">
        <v>182</v>
      </c>
      <c r="D4" s="183" t="s">
        <v>181</v>
      </c>
      <c r="E4" s="184" t="s">
        <v>18</v>
      </c>
      <c r="F4" s="184" t="s">
        <v>18</v>
      </c>
      <c r="G4" s="184" t="s">
        <v>18</v>
      </c>
      <c r="H4" s="184" t="s">
        <v>18</v>
      </c>
      <c r="I4" s="184" t="s">
        <v>18</v>
      </c>
      <c r="J4" s="184" t="s">
        <v>18</v>
      </c>
      <c r="K4" s="184" t="s">
        <v>18</v>
      </c>
      <c r="L4" s="184" t="s">
        <v>18</v>
      </c>
      <c r="M4" s="184" t="s">
        <v>18</v>
      </c>
      <c r="N4" s="184" t="s">
        <v>18</v>
      </c>
      <c r="O4" s="184" t="s">
        <v>18</v>
      </c>
      <c r="P4" s="184">
        <v>3.8134041600000002</v>
      </c>
      <c r="Q4" s="184">
        <v>5.8339097599999992</v>
      </c>
      <c r="R4" s="184">
        <v>8.11426816</v>
      </c>
      <c r="S4" s="184">
        <v>8.5036185599999996</v>
      </c>
      <c r="T4" s="184">
        <v>13.767910399999996</v>
      </c>
      <c r="U4" s="184">
        <v>13.70170368</v>
      </c>
      <c r="V4" s="184">
        <v>12.484254719999999</v>
      </c>
      <c r="W4" s="184">
        <v>16.44053504</v>
      </c>
      <c r="X4" s="184">
        <v>21.072775680000003</v>
      </c>
      <c r="Y4" s="184">
        <v>46.173183999999999</v>
      </c>
      <c r="Z4" s="184">
        <v>52.424744959999998</v>
      </c>
      <c r="AA4" s="184">
        <v>44.81869056</v>
      </c>
      <c r="AB4" s="184">
        <v>46.481920000000002</v>
      </c>
      <c r="AC4" s="184">
        <v>46.481920000000002</v>
      </c>
      <c r="AD4" s="184">
        <v>37.200415598649165</v>
      </c>
      <c r="AE4" s="184">
        <v>41.637827495366651</v>
      </c>
      <c r="AF4" s="184">
        <v>43.693439578158085</v>
      </c>
      <c r="AG4" s="184">
        <v>41.97121881834714</v>
      </c>
      <c r="AH4" s="184">
        <v>41.97121881834714</v>
      </c>
    </row>
    <row r="5" spans="2:34" x14ac:dyDescent="0.25">
      <c r="B5" s="48" t="s">
        <v>196</v>
      </c>
      <c r="C5" s="48" t="s">
        <v>197</v>
      </c>
      <c r="D5" s="183" t="s">
        <v>181</v>
      </c>
      <c r="E5" s="184" t="s">
        <v>18</v>
      </c>
      <c r="F5" s="184" t="s">
        <v>18</v>
      </c>
      <c r="G5" s="184" t="s">
        <v>18</v>
      </c>
      <c r="H5" s="184" t="s">
        <v>18</v>
      </c>
      <c r="I5" s="184" t="s">
        <v>18</v>
      </c>
      <c r="J5" s="184" t="s">
        <v>18</v>
      </c>
      <c r="K5" s="184" t="s">
        <v>18</v>
      </c>
      <c r="L5" s="184" t="s">
        <v>18</v>
      </c>
      <c r="M5" s="184" t="s">
        <v>18</v>
      </c>
      <c r="N5" s="184" t="s">
        <v>18</v>
      </c>
      <c r="O5" s="184" t="s">
        <v>18</v>
      </c>
      <c r="P5" s="184" t="s">
        <v>18</v>
      </c>
      <c r="Q5" s="184" t="s">
        <v>18</v>
      </c>
      <c r="R5" s="184" t="s">
        <v>18</v>
      </c>
      <c r="S5" s="184" t="s">
        <v>18</v>
      </c>
      <c r="T5" s="184" t="s">
        <v>18</v>
      </c>
      <c r="U5" s="184" t="s">
        <v>18</v>
      </c>
      <c r="V5" s="184" t="s">
        <v>18</v>
      </c>
      <c r="W5" s="184" t="s">
        <v>18</v>
      </c>
      <c r="X5" s="184" t="s">
        <v>18</v>
      </c>
      <c r="Y5" s="184" t="s">
        <v>18</v>
      </c>
      <c r="Z5" s="184" t="s">
        <v>18</v>
      </c>
      <c r="AA5" s="184" t="s">
        <v>18</v>
      </c>
      <c r="AB5" s="184" t="s">
        <v>18</v>
      </c>
      <c r="AC5" s="184">
        <v>0.90643064006679219</v>
      </c>
      <c r="AD5" s="184">
        <v>1.0802033346412314</v>
      </c>
      <c r="AE5" s="184">
        <v>1.4921431080886873</v>
      </c>
      <c r="AF5" s="184">
        <v>1.4725464000000001</v>
      </c>
      <c r="AG5" s="184">
        <v>2.3950412574154099</v>
      </c>
      <c r="AH5" s="184">
        <v>2.3950412574154099</v>
      </c>
    </row>
    <row r="6" spans="2:34" x14ac:dyDescent="0.25">
      <c r="B6" s="48" t="s">
        <v>84</v>
      </c>
      <c r="C6" s="48" t="s">
        <v>183</v>
      </c>
      <c r="D6" s="183" t="s">
        <v>181</v>
      </c>
      <c r="E6" s="185">
        <v>1.7904E-2</v>
      </c>
      <c r="F6" s="185">
        <v>1.7904E-2</v>
      </c>
      <c r="G6" s="185">
        <v>1.7904E-2</v>
      </c>
      <c r="H6" s="185">
        <v>1.7904E-2</v>
      </c>
      <c r="I6" s="185">
        <v>1.7904E-2</v>
      </c>
      <c r="J6" s="185">
        <v>1.7904E-2</v>
      </c>
      <c r="K6" s="185">
        <v>1.7904E-2</v>
      </c>
      <c r="L6" s="185">
        <v>1.7904E-2</v>
      </c>
      <c r="M6" s="185" t="s">
        <v>18</v>
      </c>
      <c r="N6" s="185" t="s">
        <v>18</v>
      </c>
      <c r="O6" s="185" t="s">
        <v>18</v>
      </c>
      <c r="P6" s="185" t="s">
        <v>18</v>
      </c>
      <c r="Q6" s="185" t="s">
        <v>18</v>
      </c>
      <c r="R6" s="185" t="s">
        <v>18</v>
      </c>
      <c r="S6" s="185" t="s">
        <v>18</v>
      </c>
      <c r="T6" s="185" t="s">
        <v>18</v>
      </c>
      <c r="U6" s="185" t="s">
        <v>18</v>
      </c>
      <c r="V6" s="185" t="s">
        <v>18</v>
      </c>
      <c r="W6" s="185" t="s">
        <v>18</v>
      </c>
      <c r="X6" s="185" t="s">
        <v>18</v>
      </c>
      <c r="Y6" s="185" t="s">
        <v>18</v>
      </c>
      <c r="Z6" s="185" t="s">
        <v>18</v>
      </c>
      <c r="AA6" s="185" t="s">
        <v>18</v>
      </c>
      <c r="AB6" s="185" t="s">
        <v>18</v>
      </c>
      <c r="AC6" s="185" t="s">
        <v>18</v>
      </c>
      <c r="AD6" s="185" t="s">
        <v>18</v>
      </c>
      <c r="AE6" s="185" t="s">
        <v>18</v>
      </c>
      <c r="AF6" s="185" t="s">
        <v>18</v>
      </c>
      <c r="AG6" s="185" t="s">
        <v>18</v>
      </c>
      <c r="AH6" s="185" t="s">
        <v>18</v>
      </c>
    </row>
    <row r="7" spans="2:34" x14ac:dyDescent="0.25">
      <c r="B7" s="48" t="s">
        <v>84</v>
      </c>
      <c r="C7" s="48" t="s">
        <v>184</v>
      </c>
      <c r="D7" s="183" t="s">
        <v>181</v>
      </c>
      <c r="E7" s="185">
        <v>83.785818375999995</v>
      </c>
      <c r="F7" s="185">
        <v>83.785818375999995</v>
      </c>
      <c r="G7" s="185">
        <v>83.785818375999995</v>
      </c>
      <c r="H7" s="185">
        <v>83.785818375999995</v>
      </c>
      <c r="I7" s="185">
        <v>83.785818375999995</v>
      </c>
      <c r="J7" s="185">
        <v>83.785818375999995</v>
      </c>
      <c r="K7" s="185">
        <v>83.785818375999995</v>
      </c>
      <c r="L7" s="185">
        <v>70.149414348000008</v>
      </c>
      <c r="M7" s="185">
        <v>52.981074319999998</v>
      </c>
      <c r="N7" s="185">
        <v>56.122010493333327</v>
      </c>
      <c r="O7" s="185">
        <v>59.262946666666657</v>
      </c>
      <c r="P7" s="185">
        <v>63.680999340666659</v>
      </c>
      <c r="Q7" s="185">
        <v>64.685506286666666</v>
      </c>
      <c r="R7" s="185">
        <v>97.253458627333345</v>
      </c>
      <c r="S7" s="185">
        <v>110.86615747666667</v>
      </c>
      <c r="T7" s="185">
        <v>107.35038316566668</v>
      </c>
      <c r="U7" s="185">
        <v>103.83460885466668</v>
      </c>
      <c r="V7" s="185">
        <v>82.87923091333333</v>
      </c>
      <c r="W7" s="185">
        <v>61.923852972000006</v>
      </c>
      <c r="X7" s="185">
        <v>63.346163692000012</v>
      </c>
      <c r="Y7" s="185">
        <v>54.038424109496908</v>
      </c>
      <c r="Z7" s="185">
        <v>37.380103609999992</v>
      </c>
      <c r="AA7" s="185">
        <v>44.829456006000008</v>
      </c>
      <c r="AB7" s="185">
        <v>42.80266323</v>
      </c>
      <c r="AC7" s="185">
        <v>38.879456160666678</v>
      </c>
      <c r="AD7" s="185">
        <v>39.386154354666672</v>
      </c>
      <c r="AE7" s="185">
        <v>22.188047232000006</v>
      </c>
      <c r="AF7" s="185">
        <v>24.416778498766664</v>
      </c>
      <c r="AG7" s="185">
        <v>20.288669791333337</v>
      </c>
      <c r="AH7" s="185">
        <v>27.59875426266667</v>
      </c>
    </row>
    <row r="8" spans="2:34" x14ac:dyDescent="0.25">
      <c r="B8" s="48" t="s">
        <v>86</v>
      </c>
      <c r="C8" s="48" t="s">
        <v>185</v>
      </c>
      <c r="D8" s="183" t="s">
        <v>181</v>
      </c>
      <c r="E8" s="184">
        <v>0.59949601751251214</v>
      </c>
      <c r="F8" s="184">
        <v>0.62386923215257994</v>
      </c>
      <c r="G8" s="184">
        <v>0.65539251515775854</v>
      </c>
      <c r="H8" s="184">
        <v>0.68441199096266625</v>
      </c>
      <c r="I8" s="184">
        <v>0.70917100212383</v>
      </c>
      <c r="J8" s="184">
        <v>0.73388560798319991</v>
      </c>
      <c r="K8" s="184">
        <v>0.72485685706946346</v>
      </c>
      <c r="L8" s="184">
        <v>0.74807810481245784</v>
      </c>
      <c r="M8" s="184">
        <v>0.70085920531342571</v>
      </c>
      <c r="N8" s="184">
        <v>1.0342689519623689</v>
      </c>
      <c r="O8" s="184">
        <v>1.1445011289997071</v>
      </c>
      <c r="P8" s="184">
        <v>1.484519902893177</v>
      </c>
      <c r="Q8" s="184">
        <v>3.2715417486468708</v>
      </c>
      <c r="R8" s="184">
        <v>4.2846014949677675</v>
      </c>
      <c r="S8" s="184">
        <v>2.5897827599597631</v>
      </c>
      <c r="T8" s="184">
        <v>1.6465044508020332</v>
      </c>
      <c r="U8" s="184">
        <v>1.6902929908848012</v>
      </c>
      <c r="V8" s="184">
        <v>5.6081698532592525E-2</v>
      </c>
      <c r="W8" s="184">
        <v>4.9791014929005159E-2</v>
      </c>
      <c r="X8" s="184">
        <v>5.2908042661093495E-2</v>
      </c>
      <c r="Y8" s="184">
        <v>0.10981766939251546</v>
      </c>
      <c r="Z8" s="184">
        <v>0.41142841345337056</v>
      </c>
      <c r="AA8" s="184">
        <v>8.8538302640673638E-2</v>
      </c>
      <c r="AB8" s="184">
        <v>5.3322420104591504E-2</v>
      </c>
      <c r="AC8" s="184">
        <v>1.8106537568509377E-2</v>
      </c>
      <c r="AD8" s="184">
        <v>1.8054042869931574E-2</v>
      </c>
      <c r="AE8" s="184">
        <v>1.8545922329046428E-2</v>
      </c>
      <c r="AF8" s="184">
        <v>1.8393811706395785E-2</v>
      </c>
      <c r="AG8" s="184">
        <v>1.9554068548190227E-2</v>
      </c>
      <c r="AH8" s="184">
        <v>1.9554068548190227E-2</v>
      </c>
    </row>
    <row r="9" spans="2:34" x14ac:dyDescent="0.25">
      <c r="B9" s="48" t="s">
        <v>86</v>
      </c>
      <c r="C9" s="48" t="s">
        <v>186</v>
      </c>
      <c r="D9" s="183" t="s">
        <v>181</v>
      </c>
      <c r="E9" s="184">
        <v>13.332933392617903</v>
      </c>
      <c r="F9" s="184">
        <v>13.454609124523108</v>
      </c>
      <c r="G9" s="184">
        <v>14.202826979505701</v>
      </c>
      <c r="H9" s="184">
        <v>14.98064945541859</v>
      </c>
      <c r="I9" s="184">
        <v>15.6119612978381</v>
      </c>
      <c r="J9" s="184">
        <v>16.051962207673732</v>
      </c>
      <c r="K9" s="184">
        <v>16.078756415493075</v>
      </c>
      <c r="L9" s="184">
        <v>13.800139086587588</v>
      </c>
      <c r="M9" s="184">
        <v>12.990491224395178</v>
      </c>
      <c r="N9" s="184">
        <v>17.36114170196074</v>
      </c>
      <c r="O9" s="184">
        <v>19.102230006370299</v>
      </c>
      <c r="P9" s="184">
        <v>23.514948784214152</v>
      </c>
      <c r="Q9" s="184">
        <v>46.723173219302353</v>
      </c>
      <c r="R9" s="184">
        <v>60.115047932950581</v>
      </c>
      <c r="S9" s="184">
        <v>35.803291214615115</v>
      </c>
      <c r="T9" s="184">
        <v>23.481003173305936</v>
      </c>
      <c r="U9" s="184">
        <v>24.559393717946243</v>
      </c>
      <c r="V9" s="184">
        <v>1.0827035077923828</v>
      </c>
      <c r="W9" s="184">
        <v>7.0886618382117366</v>
      </c>
      <c r="X9" s="184">
        <v>7.1549375209580166</v>
      </c>
      <c r="Y9" s="184">
        <v>7.9462036588812026</v>
      </c>
      <c r="Z9" s="184">
        <v>7.2055474045025845</v>
      </c>
      <c r="AA9" s="184">
        <v>3.3985611942482823</v>
      </c>
      <c r="AB9" s="184">
        <v>2.3066141613376958</v>
      </c>
      <c r="AC9" s="184">
        <v>2.78564154621911</v>
      </c>
      <c r="AD9" s="184">
        <v>3.0207986040098063</v>
      </c>
      <c r="AE9" s="184">
        <v>2.8369405945606081</v>
      </c>
      <c r="AF9" s="184">
        <v>3.0285324100423097</v>
      </c>
      <c r="AG9" s="184">
        <v>3.5986456200526127</v>
      </c>
      <c r="AH9" s="184">
        <v>4.9085189452366125</v>
      </c>
    </row>
    <row r="10" spans="2:34" x14ac:dyDescent="0.25">
      <c r="B10" s="48" t="s">
        <v>90</v>
      </c>
      <c r="C10" s="48" t="s">
        <v>187</v>
      </c>
      <c r="D10" s="183" t="s">
        <v>181</v>
      </c>
      <c r="E10" s="184">
        <v>61.099475607551149</v>
      </c>
      <c r="F10" s="184">
        <v>61.446295039518226</v>
      </c>
      <c r="G10" s="184">
        <v>61.948224669701766</v>
      </c>
      <c r="H10" s="184">
        <v>62.289815668021134</v>
      </c>
      <c r="I10" s="184">
        <v>62.495467391499105</v>
      </c>
      <c r="J10" s="184">
        <v>62.702138739576185</v>
      </c>
      <c r="K10" s="184">
        <v>62.375205873061375</v>
      </c>
      <c r="L10" s="184">
        <v>60.090643214764782</v>
      </c>
      <c r="M10" s="184">
        <v>67.498716674414183</v>
      </c>
      <c r="N10" s="184">
        <v>63.999292459432453</v>
      </c>
      <c r="O10" s="184">
        <v>62.448187629268048</v>
      </c>
      <c r="P10" s="184">
        <v>63.030154846725729</v>
      </c>
      <c r="Q10" s="184">
        <v>65.168145183508287</v>
      </c>
      <c r="R10" s="184">
        <v>50.267697267567357</v>
      </c>
      <c r="S10" s="184">
        <v>48.262888957848823</v>
      </c>
      <c r="T10" s="184">
        <v>49.343329707432574</v>
      </c>
      <c r="U10" s="184">
        <v>44.366627508206676</v>
      </c>
      <c r="V10" s="184">
        <v>44.195419017886195</v>
      </c>
      <c r="W10" s="184">
        <v>50.85527079057016</v>
      </c>
      <c r="X10" s="184">
        <v>51.456334392271863</v>
      </c>
      <c r="Y10" s="184">
        <v>50.254979793649959</v>
      </c>
      <c r="Z10" s="184">
        <v>50.064791055879212</v>
      </c>
      <c r="AA10" s="184">
        <v>50.661857102298399</v>
      </c>
      <c r="AB10" s="184">
        <v>50.49180855973664</v>
      </c>
      <c r="AC10" s="184">
        <v>52.32859994995669</v>
      </c>
      <c r="AD10" s="184">
        <v>52.160802637180105</v>
      </c>
      <c r="AE10" s="184">
        <v>50.42575204336368</v>
      </c>
      <c r="AF10" s="184">
        <v>50.998243080770948</v>
      </c>
      <c r="AG10" s="184">
        <v>50.250502715689052</v>
      </c>
      <c r="AH10" s="184">
        <v>51.144764391324017</v>
      </c>
    </row>
    <row r="11" spans="2:34" x14ac:dyDescent="0.25">
      <c r="B11" s="48" t="s">
        <v>90</v>
      </c>
      <c r="C11" s="48" t="s">
        <v>187</v>
      </c>
      <c r="D11" s="183" t="s">
        <v>181</v>
      </c>
      <c r="E11" s="184">
        <v>75.142985651485716</v>
      </c>
      <c r="F11" s="184">
        <v>74.906629839957162</v>
      </c>
      <c r="G11" s="184">
        <v>76.186816845857138</v>
      </c>
      <c r="H11" s="184">
        <v>75.934930853728588</v>
      </c>
      <c r="I11" s="184">
        <v>74.163004933285734</v>
      </c>
      <c r="J11" s="184">
        <v>73.127296060971446</v>
      </c>
      <c r="K11" s="184">
        <v>73.630880028514298</v>
      </c>
      <c r="L11" s="184">
        <v>75.095511431128571</v>
      </c>
      <c r="M11" s="184">
        <v>77.979405803200009</v>
      </c>
      <c r="N11" s="184">
        <v>80.900583889714298</v>
      </c>
      <c r="O11" s="184">
        <v>82.648763299142871</v>
      </c>
      <c r="P11" s="184">
        <v>85.353872577600015</v>
      </c>
      <c r="Q11" s="184">
        <v>86.9068906376</v>
      </c>
      <c r="R11" s="184">
        <v>88.2979510999143</v>
      </c>
      <c r="S11" s="184">
        <v>88.22556466491433</v>
      </c>
      <c r="T11" s="184">
        <v>89.380701754142848</v>
      </c>
      <c r="U11" s="184">
        <v>90.727578288600014</v>
      </c>
      <c r="V11" s="184">
        <v>92.145036297600015</v>
      </c>
      <c r="W11" s="184">
        <v>93.603387941957152</v>
      </c>
      <c r="X11" s="184">
        <v>93.759046979714299</v>
      </c>
      <c r="Y11" s="184">
        <v>94.201638325142866</v>
      </c>
      <c r="Z11" s="184">
        <v>92.897027948057172</v>
      </c>
      <c r="AA11" s="184">
        <v>93.110238902057162</v>
      </c>
      <c r="AB11" s="184">
        <v>93.266593601657164</v>
      </c>
      <c r="AC11" s="184">
        <v>93.601639386514321</v>
      </c>
      <c r="AD11" s="184">
        <v>94.125529159200013</v>
      </c>
      <c r="AE11" s="184">
        <v>96.693502806591454</v>
      </c>
      <c r="AF11" s="184">
        <v>97.154586723970311</v>
      </c>
      <c r="AG11" s="184">
        <v>97.615670641349169</v>
      </c>
      <c r="AH11" s="184">
        <v>99.935020010571435</v>
      </c>
    </row>
    <row r="12" spans="2:34" x14ac:dyDescent="0.25">
      <c r="B12" s="48" t="s">
        <v>188</v>
      </c>
      <c r="C12" s="48" t="s">
        <v>189</v>
      </c>
      <c r="D12" s="183" t="s">
        <v>181</v>
      </c>
      <c r="E12" s="184" t="s">
        <v>81</v>
      </c>
      <c r="F12" s="184" t="s">
        <v>81</v>
      </c>
      <c r="G12" s="184" t="s">
        <v>81</v>
      </c>
      <c r="H12" s="184" t="s">
        <v>81</v>
      </c>
      <c r="I12" s="184" t="s">
        <v>81</v>
      </c>
      <c r="J12" s="184" t="s">
        <v>81</v>
      </c>
      <c r="K12" s="184" t="s">
        <v>81</v>
      </c>
      <c r="L12" s="184" t="s">
        <v>81</v>
      </c>
      <c r="M12" s="184" t="s">
        <v>81</v>
      </c>
      <c r="N12" s="184" t="s">
        <v>81</v>
      </c>
      <c r="O12" s="184" t="s">
        <v>81</v>
      </c>
      <c r="P12" s="184" t="s">
        <v>81</v>
      </c>
      <c r="Q12" s="184" t="s">
        <v>81</v>
      </c>
      <c r="R12" s="184" t="s">
        <v>81</v>
      </c>
      <c r="S12" s="184" t="s">
        <v>81</v>
      </c>
      <c r="T12" s="184" t="s">
        <v>81</v>
      </c>
      <c r="U12" s="184" t="s">
        <v>81</v>
      </c>
      <c r="V12" s="184" t="s">
        <v>81</v>
      </c>
      <c r="W12" s="184" t="s">
        <v>81</v>
      </c>
      <c r="X12" s="184" t="s">
        <v>81</v>
      </c>
      <c r="Y12" s="184" t="s">
        <v>81</v>
      </c>
      <c r="Z12" s="184" t="s">
        <v>81</v>
      </c>
      <c r="AA12" s="184" t="s">
        <v>81</v>
      </c>
      <c r="AB12" s="184" t="s">
        <v>81</v>
      </c>
      <c r="AC12" s="184" t="s">
        <v>81</v>
      </c>
      <c r="AD12" s="184" t="s">
        <v>81</v>
      </c>
      <c r="AE12" s="184" t="s">
        <v>81</v>
      </c>
      <c r="AF12" s="184" t="s">
        <v>81</v>
      </c>
      <c r="AG12" s="184" t="s">
        <v>81</v>
      </c>
      <c r="AH12" s="184" t="s">
        <v>81</v>
      </c>
    </row>
    <row r="13" spans="2:34" x14ac:dyDescent="0.25">
      <c r="B13" s="186"/>
      <c r="C13" s="186" t="s">
        <v>98</v>
      </c>
      <c r="D13" s="187" t="s">
        <v>181</v>
      </c>
      <c r="E13" s="188">
        <v>1552.053617690967</v>
      </c>
      <c r="F13" s="188">
        <v>1632.811365232481</v>
      </c>
      <c r="G13" s="188">
        <v>1698.2299225574204</v>
      </c>
      <c r="H13" s="188">
        <v>1748.2816571592587</v>
      </c>
      <c r="I13" s="188">
        <v>1792.8493340275654</v>
      </c>
      <c r="J13" s="188">
        <v>1829.1780952628817</v>
      </c>
      <c r="K13" s="188">
        <v>1708.4830322402095</v>
      </c>
      <c r="L13" s="188">
        <v>1432.6262505012098</v>
      </c>
      <c r="M13" s="188">
        <v>1475.5765436871579</v>
      </c>
      <c r="N13" s="188">
        <v>1480.7046945341847</v>
      </c>
      <c r="O13" s="188">
        <v>1492.7703645905121</v>
      </c>
      <c r="P13" s="188">
        <v>1605.3489199626404</v>
      </c>
      <c r="Q13" s="188">
        <v>1710.2325565770898</v>
      </c>
      <c r="R13" s="188">
        <v>1765.4681984593715</v>
      </c>
      <c r="S13" s="188">
        <v>1485.103587838471</v>
      </c>
      <c r="T13" s="188">
        <v>1291.968388038428</v>
      </c>
      <c r="U13" s="188">
        <v>1328.1757520911428</v>
      </c>
      <c r="V13" s="188">
        <v>848.83552589138822</v>
      </c>
      <c r="W13" s="188">
        <v>693.80354289533193</v>
      </c>
      <c r="X13" s="188">
        <v>521.64707443401562</v>
      </c>
      <c r="Y13" s="188">
        <v>531.37075488942594</v>
      </c>
      <c r="Z13" s="188">
        <v>621.94477695799128</v>
      </c>
      <c r="AA13" s="188">
        <v>539.69888971898365</v>
      </c>
      <c r="AB13" s="188">
        <v>696.3728651465176</v>
      </c>
      <c r="AC13" s="188">
        <v>883.10286494537797</v>
      </c>
      <c r="AD13" s="188">
        <v>953.91866311629406</v>
      </c>
      <c r="AE13" s="188">
        <v>964.85361846438718</v>
      </c>
      <c r="AF13" s="188">
        <v>938.68775867053375</v>
      </c>
      <c r="AG13" s="188">
        <v>908.848647802399</v>
      </c>
      <c r="AH13" s="188">
        <v>904.85020272249312</v>
      </c>
    </row>
    <row r="14" spans="2:34" x14ac:dyDescent="0.25">
      <c r="B14" s="189" t="s">
        <v>21</v>
      </c>
      <c r="C14" s="49"/>
      <c r="D14" s="49"/>
      <c r="E14" s="190">
        <f t="shared" ref="E14:AF14" si="0">SUM(E2:E12)-E13</f>
        <v>0</v>
      </c>
      <c r="F14" s="190">
        <f t="shared" si="0"/>
        <v>0</v>
      </c>
      <c r="G14" s="190">
        <f t="shared" si="0"/>
        <v>0</v>
      </c>
      <c r="H14" s="190">
        <f t="shared" si="0"/>
        <v>0</v>
      </c>
      <c r="I14" s="190">
        <f t="shared" si="0"/>
        <v>0</v>
      </c>
      <c r="J14" s="190">
        <f t="shared" si="0"/>
        <v>0</v>
      </c>
      <c r="K14" s="190">
        <f t="shared" si="0"/>
        <v>0</v>
      </c>
      <c r="L14" s="190">
        <f t="shared" si="0"/>
        <v>0</v>
      </c>
      <c r="M14" s="190">
        <f t="shared" si="0"/>
        <v>0</v>
      </c>
      <c r="N14" s="190">
        <f t="shared" si="0"/>
        <v>0</v>
      </c>
      <c r="O14" s="190">
        <f t="shared" si="0"/>
        <v>0</v>
      </c>
      <c r="P14" s="190">
        <f t="shared" si="0"/>
        <v>0</v>
      </c>
      <c r="Q14" s="190">
        <f t="shared" si="0"/>
        <v>0</v>
      </c>
      <c r="R14" s="190">
        <f t="shared" si="0"/>
        <v>0</v>
      </c>
      <c r="S14" s="190">
        <f t="shared" si="0"/>
        <v>0</v>
      </c>
      <c r="T14" s="190">
        <f t="shared" si="0"/>
        <v>0</v>
      </c>
      <c r="U14" s="190">
        <f t="shared" si="0"/>
        <v>0</v>
      </c>
      <c r="V14" s="190">
        <f t="shared" si="0"/>
        <v>0</v>
      </c>
      <c r="W14" s="190">
        <f t="shared" si="0"/>
        <v>0</v>
      </c>
      <c r="X14" s="190">
        <f t="shared" si="0"/>
        <v>0</v>
      </c>
      <c r="Y14" s="190">
        <f t="shared" si="0"/>
        <v>0</v>
      </c>
      <c r="Z14" s="190">
        <f t="shared" si="0"/>
        <v>0</v>
      </c>
      <c r="AA14" s="190">
        <f t="shared" si="0"/>
        <v>0</v>
      </c>
      <c r="AB14" s="190">
        <f t="shared" si="0"/>
        <v>0</v>
      </c>
      <c r="AC14" s="190">
        <f>SUM(AC2:AC12)-AC13</f>
        <v>0</v>
      </c>
      <c r="AD14" s="190">
        <f t="shared" si="0"/>
        <v>0</v>
      </c>
      <c r="AE14" s="190">
        <f t="shared" si="0"/>
        <v>0</v>
      </c>
      <c r="AF14" s="190">
        <f t="shared" si="0"/>
        <v>0</v>
      </c>
      <c r="AG14" s="190">
        <f>SUM(AG2:AG12)-AG13</f>
        <v>0</v>
      </c>
      <c r="AH14" s="190">
        <f>SUM(AH2:AH12)-AH13</f>
        <v>0</v>
      </c>
    </row>
    <row r="15" spans="2:34" x14ac:dyDescent="0.25">
      <c r="B15" s="116"/>
      <c r="C15" s="116" t="s">
        <v>213</v>
      </c>
      <c r="D15" s="116" t="s">
        <v>179</v>
      </c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</row>
    <row r="16" spans="2:34" x14ac:dyDescent="0.25">
      <c r="B16" s="48" t="s">
        <v>77</v>
      </c>
      <c r="C16" s="48" t="s">
        <v>78</v>
      </c>
      <c r="D16" s="183" t="s">
        <v>181</v>
      </c>
      <c r="E16" s="184" t="s">
        <v>18</v>
      </c>
      <c r="F16" s="184" t="s">
        <v>18</v>
      </c>
      <c r="G16" s="184" t="s">
        <v>18</v>
      </c>
      <c r="H16" s="184" t="s">
        <v>18</v>
      </c>
      <c r="I16" s="184" t="s">
        <v>18</v>
      </c>
      <c r="J16" s="184" t="s">
        <v>18</v>
      </c>
      <c r="K16" s="184" t="s">
        <v>18</v>
      </c>
      <c r="L16" s="184" t="s">
        <v>18</v>
      </c>
      <c r="M16" s="184" t="s">
        <v>18</v>
      </c>
      <c r="N16" s="184">
        <v>1261.2873970377814</v>
      </c>
      <c r="O16" s="184">
        <v>1268.1637358600644</v>
      </c>
      <c r="P16" s="184">
        <v>1364.4710203505408</v>
      </c>
      <c r="Q16" s="184">
        <v>1437.6433897413656</v>
      </c>
      <c r="R16" s="184">
        <v>1457.1351738766382</v>
      </c>
      <c r="S16" s="184">
        <v>1190.8522842044663</v>
      </c>
      <c r="T16" s="184">
        <v>1006.9985553870779</v>
      </c>
      <c r="U16" s="184">
        <v>1049.2955470508382</v>
      </c>
      <c r="V16" s="184">
        <v>615.99279973624368</v>
      </c>
      <c r="W16" s="184">
        <v>463.84204329766396</v>
      </c>
      <c r="X16" s="184">
        <v>284.8049081264104</v>
      </c>
      <c r="Y16" s="184">
        <v>278.64650733286254</v>
      </c>
      <c r="Z16" s="184">
        <v>381.56113356609893</v>
      </c>
      <c r="AA16" s="184">
        <v>302.79154765173917</v>
      </c>
      <c r="AB16" s="184">
        <v>460.96994317368149</v>
      </c>
      <c r="AC16" s="184">
        <v>648.10107072438586</v>
      </c>
      <c r="AD16" s="184">
        <v>726.92670538507707</v>
      </c>
      <c r="AE16" s="184">
        <v>749.56085926208698</v>
      </c>
      <c r="AF16" s="184">
        <v>717.90523816711902</v>
      </c>
      <c r="AG16" s="184">
        <v>692.70934488966407</v>
      </c>
      <c r="AH16" s="184">
        <v>676.87733096838372</v>
      </c>
    </row>
    <row r="17" spans="2:34" x14ac:dyDescent="0.25">
      <c r="B17" s="48" t="s">
        <v>79</v>
      </c>
      <c r="C17" s="48" t="s">
        <v>80</v>
      </c>
      <c r="D17" s="183" t="s">
        <v>181</v>
      </c>
      <c r="E17" s="184">
        <v>1318.0750046457997</v>
      </c>
      <c r="F17" s="184">
        <v>1398.5762396203297</v>
      </c>
      <c r="G17" s="184">
        <v>1461.4329391711981</v>
      </c>
      <c r="H17" s="184">
        <v>1510.5881268151277</v>
      </c>
      <c r="I17" s="184">
        <v>1556.0660070268186</v>
      </c>
      <c r="J17" s="184">
        <v>1592.759090270677</v>
      </c>
      <c r="K17" s="184">
        <v>1471.8696106900713</v>
      </c>
      <c r="L17" s="184">
        <v>1212.7245603159165</v>
      </c>
      <c r="M17" s="184">
        <v>1263.4259964598352</v>
      </c>
      <c r="N17" s="184" t="s">
        <v>81</v>
      </c>
      <c r="O17" s="184" t="s">
        <v>81</v>
      </c>
      <c r="P17" s="184" t="s">
        <v>81</v>
      </c>
      <c r="Q17" s="184" t="s">
        <v>81</v>
      </c>
      <c r="R17" s="184" t="s">
        <v>81</v>
      </c>
      <c r="S17" s="184" t="s">
        <v>81</v>
      </c>
      <c r="T17" s="184" t="s">
        <v>81</v>
      </c>
      <c r="U17" s="184" t="s">
        <v>81</v>
      </c>
      <c r="V17" s="184" t="s">
        <v>81</v>
      </c>
      <c r="W17" s="184" t="s">
        <v>81</v>
      </c>
      <c r="X17" s="184" t="s">
        <v>81</v>
      </c>
      <c r="Y17" s="184" t="s">
        <v>81</v>
      </c>
      <c r="Z17" s="184" t="s">
        <v>81</v>
      </c>
      <c r="AA17" s="184" t="s">
        <v>81</v>
      </c>
      <c r="AB17" s="184" t="s">
        <v>81</v>
      </c>
      <c r="AC17" s="184" t="s">
        <v>81</v>
      </c>
      <c r="AD17" s="184" t="s">
        <v>81</v>
      </c>
      <c r="AE17" s="184" t="s">
        <v>81</v>
      </c>
      <c r="AF17" s="184" t="s">
        <v>81</v>
      </c>
      <c r="AG17" s="184" t="s">
        <v>81</v>
      </c>
      <c r="AH17" s="184" t="s">
        <v>81</v>
      </c>
    </row>
    <row r="18" spans="2:34" x14ac:dyDescent="0.25">
      <c r="B18" s="48" t="s">
        <v>82</v>
      </c>
      <c r="C18" s="48" t="s">
        <v>182</v>
      </c>
      <c r="D18" s="183" t="s">
        <v>181</v>
      </c>
      <c r="E18" s="184" t="s">
        <v>18</v>
      </c>
      <c r="F18" s="184" t="s">
        <v>18</v>
      </c>
      <c r="G18" s="184" t="s">
        <v>18</v>
      </c>
      <c r="H18" s="184" t="s">
        <v>18</v>
      </c>
      <c r="I18" s="184" t="s">
        <v>18</v>
      </c>
      <c r="J18" s="184" t="s">
        <v>18</v>
      </c>
      <c r="K18" s="184" t="s">
        <v>18</v>
      </c>
      <c r="L18" s="184" t="s">
        <v>18</v>
      </c>
      <c r="M18" s="184" t="s">
        <v>18</v>
      </c>
      <c r="N18" s="184" t="s">
        <v>18</v>
      </c>
      <c r="O18" s="184" t="s">
        <v>18</v>
      </c>
      <c r="P18" s="184">
        <v>3.8134041600000002</v>
      </c>
      <c r="Q18" s="184">
        <v>5.8339097599999992</v>
      </c>
      <c r="R18" s="184">
        <v>8.11426816</v>
      </c>
      <c r="S18" s="184">
        <v>34.148088320000006</v>
      </c>
      <c r="T18" s="184">
        <v>46.542123520000004</v>
      </c>
      <c r="U18" s="184">
        <v>37.304399359999998</v>
      </c>
      <c r="V18" s="184">
        <v>36.874055679999998</v>
      </c>
      <c r="W18" s="184">
        <v>48.644272640000004</v>
      </c>
      <c r="X18" s="184">
        <v>47.982891520000003</v>
      </c>
      <c r="Y18" s="184">
        <v>48.804129279999998</v>
      </c>
      <c r="Z18" s="184">
        <v>48.577551360000008</v>
      </c>
      <c r="AA18" s="184">
        <v>44.106196480000001</v>
      </c>
      <c r="AB18" s="184">
        <v>44.422650879999999</v>
      </c>
      <c r="AC18" s="184">
        <v>41.0627456</v>
      </c>
      <c r="AD18" s="184">
        <v>39.649592320000004</v>
      </c>
      <c r="AE18" s="184">
        <v>39.176883200000006</v>
      </c>
      <c r="AF18" s="184">
        <v>43.693439578158085</v>
      </c>
      <c r="AG18" s="184">
        <v>41.90488269696155</v>
      </c>
      <c r="AH18" s="184">
        <v>44.440680991601909</v>
      </c>
    </row>
    <row r="19" spans="2:34" x14ac:dyDescent="0.25">
      <c r="B19" s="48" t="s">
        <v>196</v>
      </c>
      <c r="C19" s="48" t="s">
        <v>197</v>
      </c>
      <c r="D19" s="183" t="s">
        <v>181</v>
      </c>
      <c r="E19" s="184" t="s">
        <v>18</v>
      </c>
      <c r="F19" s="184" t="s">
        <v>18</v>
      </c>
      <c r="G19" s="184" t="s">
        <v>18</v>
      </c>
      <c r="H19" s="184" t="s">
        <v>18</v>
      </c>
      <c r="I19" s="184" t="s">
        <v>18</v>
      </c>
      <c r="J19" s="184" t="s">
        <v>18</v>
      </c>
      <c r="K19" s="184" t="s">
        <v>18</v>
      </c>
      <c r="L19" s="184" t="s">
        <v>18</v>
      </c>
      <c r="M19" s="184" t="s">
        <v>18</v>
      </c>
      <c r="N19" s="184" t="s">
        <v>18</v>
      </c>
      <c r="O19" s="184" t="s">
        <v>18</v>
      </c>
      <c r="P19" s="184" t="s">
        <v>18</v>
      </c>
      <c r="Q19" s="184" t="s">
        <v>18</v>
      </c>
      <c r="R19" s="184" t="s">
        <v>18</v>
      </c>
      <c r="S19" s="184" t="s">
        <v>18</v>
      </c>
      <c r="T19" s="184" t="s">
        <v>18</v>
      </c>
      <c r="U19" s="184" t="s">
        <v>18</v>
      </c>
      <c r="V19" s="184" t="s">
        <v>18</v>
      </c>
      <c r="W19" s="184" t="s">
        <v>18</v>
      </c>
      <c r="X19" s="184" t="s">
        <v>18</v>
      </c>
      <c r="Y19" s="184">
        <v>5.4700000000000006E-2</v>
      </c>
      <c r="Z19" s="184">
        <v>0.1047</v>
      </c>
      <c r="AA19" s="184">
        <v>0.13762000000000002</v>
      </c>
      <c r="AB19" s="184">
        <v>0.23218000000000003</v>
      </c>
      <c r="AC19" s="184">
        <v>0.40028000000000008</v>
      </c>
      <c r="AD19" s="184">
        <v>0.89638000000000007</v>
      </c>
      <c r="AE19" s="184">
        <v>0.78722000000000014</v>
      </c>
      <c r="AF19" s="184">
        <v>1.9025400000000001</v>
      </c>
      <c r="AG19" s="184">
        <v>2.5816234530354363</v>
      </c>
      <c r="AH19" s="184">
        <v>3.4579230873210043</v>
      </c>
    </row>
    <row r="20" spans="2:34" x14ac:dyDescent="0.25">
      <c r="B20" s="48" t="s">
        <v>84</v>
      </c>
      <c r="C20" s="48" t="s">
        <v>183</v>
      </c>
      <c r="D20" s="183" t="s">
        <v>181</v>
      </c>
      <c r="E20" s="185">
        <v>1.7904E-2</v>
      </c>
      <c r="F20" s="185">
        <v>1.7904E-2</v>
      </c>
      <c r="G20" s="185">
        <v>1.7904E-2</v>
      </c>
      <c r="H20" s="185">
        <v>1.7904E-2</v>
      </c>
      <c r="I20" s="185">
        <v>1.7904E-2</v>
      </c>
      <c r="J20" s="185">
        <v>1.7904E-2</v>
      </c>
      <c r="K20" s="185">
        <v>1.7904E-2</v>
      </c>
      <c r="L20" s="185">
        <v>1.7904E-2</v>
      </c>
      <c r="M20" s="185" t="s">
        <v>18</v>
      </c>
      <c r="N20" s="185" t="s">
        <v>18</v>
      </c>
      <c r="O20" s="185" t="s">
        <v>18</v>
      </c>
      <c r="P20" s="185" t="s">
        <v>18</v>
      </c>
      <c r="Q20" s="185" t="s">
        <v>18</v>
      </c>
      <c r="R20" s="185" t="s">
        <v>18</v>
      </c>
      <c r="S20" s="185" t="s">
        <v>18</v>
      </c>
      <c r="T20" s="185" t="s">
        <v>18</v>
      </c>
      <c r="U20" s="185" t="s">
        <v>18</v>
      </c>
      <c r="V20" s="185" t="s">
        <v>18</v>
      </c>
      <c r="W20" s="185" t="s">
        <v>18</v>
      </c>
      <c r="X20" s="185" t="s">
        <v>18</v>
      </c>
      <c r="Y20" s="185" t="s">
        <v>18</v>
      </c>
      <c r="Z20" s="185" t="s">
        <v>18</v>
      </c>
      <c r="AA20" s="185" t="s">
        <v>18</v>
      </c>
      <c r="AB20" s="185" t="s">
        <v>18</v>
      </c>
      <c r="AC20" s="185" t="s">
        <v>18</v>
      </c>
      <c r="AD20" s="185" t="s">
        <v>18</v>
      </c>
      <c r="AE20" s="185" t="s">
        <v>18</v>
      </c>
      <c r="AF20" s="185" t="s">
        <v>18</v>
      </c>
      <c r="AG20" s="185" t="s">
        <v>18</v>
      </c>
      <c r="AH20" s="185" t="s">
        <v>18</v>
      </c>
    </row>
    <row r="21" spans="2:34" x14ac:dyDescent="0.25">
      <c r="B21" s="48" t="s">
        <v>84</v>
      </c>
      <c r="C21" s="48" t="s">
        <v>184</v>
      </c>
      <c r="D21" s="183" t="s">
        <v>181</v>
      </c>
      <c r="E21" s="184">
        <v>83.785818375999995</v>
      </c>
      <c r="F21" s="184">
        <v>83.785818375999995</v>
      </c>
      <c r="G21" s="184">
        <v>83.785818375999995</v>
      </c>
      <c r="H21" s="184">
        <v>83.785818375999995</v>
      </c>
      <c r="I21" s="184">
        <v>83.785818375999995</v>
      </c>
      <c r="J21" s="184">
        <v>83.785818375999995</v>
      </c>
      <c r="K21" s="184">
        <v>83.785818375999995</v>
      </c>
      <c r="L21" s="184">
        <v>70.149414348000008</v>
      </c>
      <c r="M21" s="184">
        <v>52.981074319999998</v>
      </c>
      <c r="N21" s="184">
        <v>56.122010493333327</v>
      </c>
      <c r="O21" s="184">
        <v>59.262946666666657</v>
      </c>
      <c r="P21" s="184">
        <v>63.680999340666659</v>
      </c>
      <c r="Q21" s="184">
        <v>64.685506286666666</v>
      </c>
      <c r="R21" s="184">
        <v>97.253458627333345</v>
      </c>
      <c r="S21" s="184">
        <v>110.86615747666667</v>
      </c>
      <c r="T21" s="184">
        <v>107.35038316566668</v>
      </c>
      <c r="U21" s="184">
        <v>103.83460885466668</v>
      </c>
      <c r="V21" s="184">
        <v>82.87923091333333</v>
      </c>
      <c r="W21" s="184">
        <v>61.923852972000006</v>
      </c>
      <c r="X21" s="184">
        <v>63.346163692000012</v>
      </c>
      <c r="Y21" s="184">
        <v>54.038424109496908</v>
      </c>
      <c r="Z21" s="184">
        <v>37.380103609999992</v>
      </c>
      <c r="AA21" s="184">
        <v>44.829456006000008</v>
      </c>
      <c r="AB21" s="184">
        <v>42.80266323</v>
      </c>
      <c r="AC21" s="184">
        <v>38.879456160666678</v>
      </c>
      <c r="AD21" s="184">
        <v>39.386154354666672</v>
      </c>
      <c r="AE21" s="184">
        <v>22.188047232000006</v>
      </c>
      <c r="AF21" s="184">
        <v>24.416778498766664</v>
      </c>
      <c r="AG21" s="184">
        <v>20.288669791333337</v>
      </c>
      <c r="AH21" s="184">
        <v>27.59875426266667</v>
      </c>
    </row>
    <row r="22" spans="2:34" x14ac:dyDescent="0.25">
      <c r="B22" s="48" t="s">
        <v>86</v>
      </c>
      <c r="C22" s="48" t="s">
        <v>185</v>
      </c>
      <c r="D22" s="183" t="s">
        <v>181</v>
      </c>
      <c r="E22" s="184">
        <v>0.59949601751251214</v>
      </c>
      <c r="F22" s="184">
        <v>0.62386923215257994</v>
      </c>
      <c r="G22" s="184">
        <v>0.65539251515775854</v>
      </c>
      <c r="H22" s="184">
        <v>0.68441199096266625</v>
      </c>
      <c r="I22" s="184">
        <v>0.70917100212383</v>
      </c>
      <c r="J22" s="184">
        <v>0.73388560798319991</v>
      </c>
      <c r="K22" s="184">
        <v>0.72485685706946346</v>
      </c>
      <c r="L22" s="184">
        <v>0.74807810481245784</v>
      </c>
      <c r="M22" s="184">
        <v>0.70085920531342571</v>
      </c>
      <c r="N22" s="184">
        <v>1.0342689519623689</v>
      </c>
      <c r="O22" s="184">
        <v>1.1445011289997071</v>
      </c>
      <c r="P22" s="184">
        <v>1.484519902893177</v>
      </c>
      <c r="Q22" s="184">
        <v>3.2715417486468708</v>
      </c>
      <c r="R22" s="184">
        <v>4.2846014949677675</v>
      </c>
      <c r="S22" s="184">
        <v>2.5897827599597631</v>
      </c>
      <c r="T22" s="184">
        <v>1.6465044508020332</v>
      </c>
      <c r="U22" s="184">
        <v>1.6902929908848012</v>
      </c>
      <c r="V22" s="184">
        <v>5.6081698532592525E-2</v>
      </c>
      <c r="W22" s="184">
        <v>4.9791014929005159E-2</v>
      </c>
      <c r="X22" s="184">
        <v>5.2908042661093495E-2</v>
      </c>
      <c r="Y22" s="184">
        <v>0.10981766939251546</v>
      </c>
      <c r="Z22" s="184">
        <v>0.41142841345337056</v>
      </c>
      <c r="AA22" s="184">
        <v>8.8538302640673638E-2</v>
      </c>
      <c r="AB22" s="184">
        <v>5.3322420104591504E-2</v>
      </c>
      <c r="AC22" s="184">
        <v>1.8106537568509377E-2</v>
      </c>
      <c r="AD22" s="184">
        <v>1.8054042869931574E-2</v>
      </c>
      <c r="AE22" s="184">
        <v>1.8545922329046428E-2</v>
      </c>
      <c r="AF22" s="184">
        <v>1.8393811706395785E-2</v>
      </c>
      <c r="AG22" s="184">
        <v>1.9554068548190227E-2</v>
      </c>
      <c r="AH22" s="184">
        <v>2.0113323092881323E-2</v>
      </c>
    </row>
    <row r="23" spans="2:34" x14ac:dyDescent="0.25">
      <c r="B23" s="48" t="s">
        <v>86</v>
      </c>
      <c r="C23" s="48" t="s">
        <v>186</v>
      </c>
      <c r="D23" s="183" t="s">
        <v>181</v>
      </c>
      <c r="E23" s="184">
        <v>13.332933392617903</v>
      </c>
      <c r="F23" s="184">
        <v>13.454609124523108</v>
      </c>
      <c r="G23" s="184">
        <v>14.202826979505701</v>
      </c>
      <c r="H23" s="184">
        <v>14.98064945541859</v>
      </c>
      <c r="I23" s="184">
        <v>15.6119612978381</v>
      </c>
      <c r="J23" s="184">
        <v>16.051962207673732</v>
      </c>
      <c r="K23" s="184">
        <v>16.078756415493075</v>
      </c>
      <c r="L23" s="184">
        <v>13.800139086587588</v>
      </c>
      <c r="M23" s="184">
        <v>12.990491224395178</v>
      </c>
      <c r="N23" s="184">
        <v>17.36114170196074</v>
      </c>
      <c r="O23" s="184">
        <v>19.102230006370299</v>
      </c>
      <c r="P23" s="184">
        <v>23.514948784214152</v>
      </c>
      <c r="Q23" s="184">
        <v>46.723173219302353</v>
      </c>
      <c r="R23" s="184">
        <v>60.115047932950581</v>
      </c>
      <c r="S23" s="184">
        <v>35.803291214615115</v>
      </c>
      <c r="T23" s="184">
        <v>23.481003173305936</v>
      </c>
      <c r="U23" s="184">
        <v>24.559393717946243</v>
      </c>
      <c r="V23" s="184">
        <v>1.0827035077923828</v>
      </c>
      <c r="W23" s="184">
        <v>7.0886618382117366</v>
      </c>
      <c r="X23" s="184">
        <v>7.1549375209580166</v>
      </c>
      <c r="Y23" s="184">
        <v>7.9462036588812026</v>
      </c>
      <c r="Z23" s="184">
        <v>7.2055474045025845</v>
      </c>
      <c r="AA23" s="184">
        <v>3.3985611942482823</v>
      </c>
      <c r="AB23" s="184">
        <v>2.3066141613376958</v>
      </c>
      <c r="AC23" s="184">
        <v>2.78564154621911</v>
      </c>
      <c r="AD23" s="184">
        <v>3.0207986040098063</v>
      </c>
      <c r="AE23" s="184">
        <v>2.8369405945606081</v>
      </c>
      <c r="AF23" s="184">
        <v>3.0285324100423097</v>
      </c>
      <c r="AG23" s="184">
        <v>3.5986456200526127</v>
      </c>
      <c r="AH23" s="184">
        <v>4.9160563056627256</v>
      </c>
    </row>
    <row r="24" spans="2:34" x14ac:dyDescent="0.25">
      <c r="B24" s="48" t="s">
        <v>90</v>
      </c>
      <c r="C24" s="48" t="s">
        <v>187</v>
      </c>
      <c r="D24" s="183" t="s">
        <v>181</v>
      </c>
      <c r="E24" s="184">
        <v>61.099475607551149</v>
      </c>
      <c r="F24" s="184">
        <v>61.446295039518226</v>
      </c>
      <c r="G24" s="184">
        <v>61.948224669701766</v>
      </c>
      <c r="H24" s="184">
        <v>62.289815668021134</v>
      </c>
      <c r="I24" s="184">
        <v>62.495467391499105</v>
      </c>
      <c r="J24" s="184">
        <v>62.702138739576185</v>
      </c>
      <c r="K24" s="184">
        <v>62.375205873061375</v>
      </c>
      <c r="L24" s="184">
        <v>60.090643214764782</v>
      </c>
      <c r="M24" s="184">
        <v>67.498716674414183</v>
      </c>
      <c r="N24" s="184">
        <v>63.999292459432453</v>
      </c>
      <c r="O24" s="184">
        <v>62.448187629268048</v>
      </c>
      <c r="P24" s="184">
        <v>63.030154846725729</v>
      </c>
      <c r="Q24" s="184">
        <v>65.168145183508287</v>
      </c>
      <c r="R24" s="184">
        <v>50.267697267567357</v>
      </c>
      <c r="S24" s="184">
        <v>48.262888957848823</v>
      </c>
      <c r="T24" s="184">
        <v>49.343329707432574</v>
      </c>
      <c r="U24" s="184">
        <v>44.366627508206676</v>
      </c>
      <c r="V24" s="184">
        <v>44.195419017886195</v>
      </c>
      <c r="W24" s="184">
        <v>50.85527079057016</v>
      </c>
      <c r="X24" s="184">
        <v>51.456334392271863</v>
      </c>
      <c r="Y24" s="184">
        <v>50.254979793649959</v>
      </c>
      <c r="Z24" s="184">
        <v>50.064791055879212</v>
      </c>
      <c r="AA24" s="184">
        <v>50.661857102298399</v>
      </c>
      <c r="AB24" s="184">
        <v>50.49180855973664</v>
      </c>
      <c r="AC24" s="184">
        <v>52.32859994995669</v>
      </c>
      <c r="AD24" s="184">
        <v>52.160802637180105</v>
      </c>
      <c r="AE24" s="184">
        <v>50.42575204336368</v>
      </c>
      <c r="AF24" s="184">
        <v>50.998243080770948</v>
      </c>
      <c r="AG24" s="184">
        <v>50.250502715689052</v>
      </c>
      <c r="AH24" s="184">
        <v>51.144764391324017</v>
      </c>
    </row>
    <row r="25" spans="2:34" x14ac:dyDescent="0.25">
      <c r="B25" s="48" t="s">
        <v>90</v>
      </c>
      <c r="C25" s="48" t="s">
        <v>187</v>
      </c>
      <c r="D25" s="183" t="s">
        <v>181</v>
      </c>
      <c r="E25" s="184">
        <v>75.142985651485716</v>
      </c>
      <c r="F25" s="184">
        <v>74.906629839957162</v>
      </c>
      <c r="G25" s="184">
        <v>76.186816845857138</v>
      </c>
      <c r="H25" s="184">
        <v>75.934930853728588</v>
      </c>
      <c r="I25" s="184">
        <v>74.163004933285734</v>
      </c>
      <c r="J25" s="184">
        <v>73.127296060971446</v>
      </c>
      <c r="K25" s="184">
        <v>73.630880028514298</v>
      </c>
      <c r="L25" s="184">
        <v>75.095511431128571</v>
      </c>
      <c r="M25" s="184">
        <v>77.979405803200009</v>
      </c>
      <c r="N25" s="184">
        <v>80.900583889714298</v>
      </c>
      <c r="O25" s="184">
        <v>82.648763299142871</v>
      </c>
      <c r="P25" s="184">
        <v>85.353872577600015</v>
      </c>
      <c r="Q25" s="184">
        <v>86.9068906376</v>
      </c>
      <c r="R25" s="184">
        <v>88.2979510999143</v>
      </c>
      <c r="S25" s="184">
        <v>88.22556466491433</v>
      </c>
      <c r="T25" s="184">
        <v>89.380701754142848</v>
      </c>
      <c r="U25" s="184">
        <v>90.727578288600014</v>
      </c>
      <c r="V25" s="184">
        <v>92.145036297600015</v>
      </c>
      <c r="W25" s="184">
        <v>93.603387941957152</v>
      </c>
      <c r="X25" s="184">
        <v>93.759046979714299</v>
      </c>
      <c r="Y25" s="184">
        <v>94.201638325142866</v>
      </c>
      <c r="Z25" s="184">
        <v>92.897027948057172</v>
      </c>
      <c r="AA25" s="184">
        <v>92.851599349551435</v>
      </c>
      <c r="AB25" s="184">
        <v>92.403014031271439</v>
      </c>
      <c r="AC25" s="184">
        <v>95.335003078857156</v>
      </c>
      <c r="AD25" s="184">
        <v>96.130054317220001</v>
      </c>
      <c r="AE25" s="184">
        <v>101.43864692580379</v>
      </c>
      <c r="AF25" s="184">
        <v>102.91189556687222</v>
      </c>
      <c r="AG25" s="184">
        <v>103.40030297565134</v>
      </c>
      <c r="AH25" s="184">
        <v>105.85709527045718</v>
      </c>
    </row>
    <row r="26" spans="2:34" x14ac:dyDescent="0.25">
      <c r="B26" s="48" t="s">
        <v>188</v>
      </c>
      <c r="C26" s="48" t="s">
        <v>189</v>
      </c>
      <c r="D26" s="183" t="s">
        <v>181</v>
      </c>
      <c r="E26" s="184" t="s">
        <v>81</v>
      </c>
      <c r="F26" s="184" t="s">
        <v>81</v>
      </c>
      <c r="G26" s="184" t="s">
        <v>81</v>
      </c>
      <c r="H26" s="184" t="s">
        <v>81</v>
      </c>
      <c r="I26" s="184" t="s">
        <v>81</v>
      </c>
      <c r="J26" s="184" t="s">
        <v>81</v>
      </c>
      <c r="K26" s="184" t="s">
        <v>81</v>
      </c>
      <c r="L26" s="184" t="s">
        <v>81</v>
      </c>
      <c r="M26" s="184" t="s">
        <v>81</v>
      </c>
      <c r="N26" s="184" t="s">
        <v>81</v>
      </c>
      <c r="O26" s="184" t="s">
        <v>81</v>
      </c>
      <c r="P26" s="184" t="s">
        <v>81</v>
      </c>
      <c r="Q26" s="184" t="s">
        <v>81</v>
      </c>
      <c r="R26" s="184" t="s">
        <v>81</v>
      </c>
      <c r="S26" s="184" t="s">
        <v>81</v>
      </c>
      <c r="T26" s="184" t="s">
        <v>81</v>
      </c>
      <c r="U26" s="184" t="s">
        <v>81</v>
      </c>
      <c r="V26" s="184" t="s">
        <v>81</v>
      </c>
      <c r="W26" s="184" t="s">
        <v>81</v>
      </c>
      <c r="X26" s="184" t="s">
        <v>81</v>
      </c>
      <c r="Y26" s="184" t="s">
        <v>81</v>
      </c>
      <c r="Z26" s="184" t="s">
        <v>81</v>
      </c>
      <c r="AA26" s="184" t="s">
        <v>81</v>
      </c>
      <c r="AB26" s="184" t="s">
        <v>81</v>
      </c>
      <c r="AC26" s="184" t="s">
        <v>81</v>
      </c>
      <c r="AD26" s="184" t="s">
        <v>81</v>
      </c>
      <c r="AE26" s="184" t="s">
        <v>81</v>
      </c>
      <c r="AF26" s="184" t="s">
        <v>81</v>
      </c>
      <c r="AG26" s="184" t="s">
        <v>81</v>
      </c>
      <c r="AH26" s="184" t="s">
        <v>81</v>
      </c>
    </row>
    <row r="27" spans="2:34" s="47" customFormat="1" x14ac:dyDescent="0.25">
      <c r="B27" s="186"/>
      <c r="C27" s="186" t="s">
        <v>98</v>
      </c>
      <c r="D27" s="187" t="s">
        <v>181</v>
      </c>
      <c r="E27" s="188">
        <v>1552.053617690967</v>
      </c>
      <c r="F27" s="188">
        <v>1632.811365232481</v>
      </c>
      <c r="G27" s="188">
        <v>1698.2299225574204</v>
      </c>
      <c r="H27" s="188">
        <v>1748.2816571592587</v>
      </c>
      <c r="I27" s="188">
        <v>1792.8493340275654</v>
      </c>
      <c r="J27" s="188">
        <v>1829.1780952628817</v>
      </c>
      <c r="K27" s="188">
        <v>1708.4830322402095</v>
      </c>
      <c r="L27" s="188">
        <v>1432.6262505012098</v>
      </c>
      <c r="M27" s="188">
        <v>1475.5765436871579</v>
      </c>
      <c r="N27" s="188">
        <v>1480.7046945341847</v>
      </c>
      <c r="O27" s="188">
        <v>1492.7703645905121</v>
      </c>
      <c r="P27" s="188">
        <v>1605.3489199626404</v>
      </c>
      <c r="Q27" s="188">
        <v>1710.2325565770898</v>
      </c>
      <c r="R27" s="188">
        <v>1765.4681984593715</v>
      </c>
      <c r="S27" s="188">
        <v>1510.748057598471</v>
      </c>
      <c r="T27" s="188">
        <v>1324.7426011584278</v>
      </c>
      <c r="U27" s="188">
        <v>1351.7784477711425</v>
      </c>
      <c r="V27" s="188">
        <v>873.22532685138822</v>
      </c>
      <c r="W27" s="188">
        <v>726.007280495332</v>
      </c>
      <c r="X27" s="188">
        <v>548.55719027401574</v>
      </c>
      <c r="Y27" s="188">
        <v>534.05640016942596</v>
      </c>
      <c r="Z27" s="188">
        <v>618.20228335799129</v>
      </c>
      <c r="AA27" s="188">
        <v>538.86537608647791</v>
      </c>
      <c r="AB27" s="188">
        <v>693.68219645613181</v>
      </c>
      <c r="AC27" s="188">
        <v>878.91090359765394</v>
      </c>
      <c r="AD27" s="188">
        <v>958.18854166102369</v>
      </c>
      <c r="AE27" s="188">
        <v>966.4328951801441</v>
      </c>
      <c r="AF27" s="188">
        <v>944.87506111343566</v>
      </c>
      <c r="AG27" s="188">
        <v>914.75352621093566</v>
      </c>
      <c r="AH27" s="188">
        <v>914.31271860051004</v>
      </c>
    </row>
    <row r="28" spans="2:34" x14ac:dyDescent="0.25">
      <c r="B28" s="189" t="s">
        <v>21</v>
      </c>
      <c r="C28" s="49"/>
      <c r="D28" s="49"/>
      <c r="E28" s="190">
        <f t="shared" ref="E28:AH28" si="1">SUM(E16:E26)-E27</f>
        <v>0</v>
      </c>
      <c r="F28" s="190">
        <f t="shared" si="1"/>
        <v>0</v>
      </c>
      <c r="G28" s="190">
        <f t="shared" si="1"/>
        <v>0</v>
      </c>
      <c r="H28" s="190">
        <f t="shared" si="1"/>
        <v>0</v>
      </c>
      <c r="I28" s="190">
        <f t="shared" si="1"/>
        <v>0</v>
      </c>
      <c r="J28" s="190">
        <f t="shared" si="1"/>
        <v>0</v>
      </c>
      <c r="K28" s="190">
        <f t="shared" si="1"/>
        <v>0</v>
      </c>
      <c r="L28" s="190">
        <f t="shared" si="1"/>
        <v>0</v>
      </c>
      <c r="M28" s="190">
        <f t="shared" si="1"/>
        <v>0</v>
      </c>
      <c r="N28" s="190">
        <f t="shared" si="1"/>
        <v>0</v>
      </c>
      <c r="O28" s="190">
        <f t="shared" si="1"/>
        <v>0</v>
      </c>
      <c r="P28" s="190">
        <f t="shared" si="1"/>
        <v>0</v>
      </c>
      <c r="Q28" s="190">
        <f t="shared" si="1"/>
        <v>0</v>
      </c>
      <c r="R28" s="190">
        <f t="shared" si="1"/>
        <v>0</v>
      </c>
      <c r="S28" s="190">
        <f t="shared" si="1"/>
        <v>0</v>
      </c>
      <c r="T28" s="190">
        <f t="shared" si="1"/>
        <v>0</v>
      </c>
      <c r="U28" s="190">
        <f t="shared" si="1"/>
        <v>0</v>
      </c>
      <c r="V28" s="190">
        <f t="shared" si="1"/>
        <v>0</v>
      </c>
      <c r="W28" s="190">
        <f t="shared" si="1"/>
        <v>0</v>
      </c>
      <c r="X28" s="190">
        <f t="shared" si="1"/>
        <v>0</v>
      </c>
      <c r="Y28" s="190">
        <f t="shared" si="1"/>
        <v>0</v>
      </c>
      <c r="Z28" s="190">
        <f t="shared" si="1"/>
        <v>0</v>
      </c>
      <c r="AA28" s="190">
        <f t="shared" si="1"/>
        <v>0</v>
      </c>
      <c r="AB28" s="190">
        <f t="shared" si="1"/>
        <v>0</v>
      </c>
      <c r="AC28" s="190">
        <f t="shared" si="1"/>
        <v>0</v>
      </c>
      <c r="AD28" s="190">
        <f t="shared" si="1"/>
        <v>0</v>
      </c>
      <c r="AE28" s="190">
        <f t="shared" si="1"/>
        <v>0</v>
      </c>
      <c r="AF28" s="190">
        <f t="shared" si="1"/>
        <v>0</v>
      </c>
      <c r="AG28" s="190">
        <f t="shared" si="1"/>
        <v>0</v>
      </c>
      <c r="AH28" s="190">
        <f t="shared" si="1"/>
        <v>0</v>
      </c>
    </row>
    <row r="29" spans="2:34" x14ac:dyDescent="0.25">
      <c r="B29" s="116"/>
      <c r="C29" s="116" t="s">
        <v>190</v>
      </c>
      <c r="D29" s="116" t="s">
        <v>179</v>
      </c>
      <c r="E29" s="182">
        <v>1990</v>
      </c>
      <c r="F29" s="182">
        <v>1991</v>
      </c>
      <c r="G29" s="182">
        <v>1992</v>
      </c>
      <c r="H29" s="182">
        <v>1993</v>
      </c>
      <c r="I29" s="182">
        <v>1994</v>
      </c>
      <c r="J29" s="182">
        <v>1995</v>
      </c>
      <c r="K29" s="182">
        <v>1996</v>
      </c>
      <c r="L29" s="182">
        <v>1997</v>
      </c>
      <c r="M29" s="182">
        <v>1998</v>
      </c>
      <c r="N29" s="182">
        <v>1999</v>
      </c>
      <c r="O29" s="182">
        <v>2000</v>
      </c>
      <c r="P29" s="182">
        <v>2001</v>
      </c>
      <c r="Q29" s="182">
        <v>2002</v>
      </c>
      <c r="R29" s="182">
        <v>2003</v>
      </c>
      <c r="S29" s="182">
        <v>2004</v>
      </c>
      <c r="T29" s="182">
        <v>2005</v>
      </c>
      <c r="U29" s="182">
        <v>2006</v>
      </c>
      <c r="V29" s="182">
        <v>2007</v>
      </c>
      <c r="W29" s="182">
        <v>2008</v>
      </c>
      <c r="X29" s="182">
        <v>2009</v>
      </c>
      <c r="Y29" s="182">
        <v>2010</v>
      </c>
      <c r="Z29" s="182">
        <v>2011</v>
      </c>
      <c r="AA29" s="182">
        <v>2012</v>
      </c>
      <c r="AB29" s="182">
        <v>2013</v>
      </c>
      <c r="AC29" s="182">
        <v>2014</v>
      </c>
      <c r="AD29" s="182">
        <v>2015</v>
      </c>
      <c r="AE29" s="182">
        <v>2016</v>
      </c>
      <c r="AF29" s="182">
        <v>2017</v>
      </c>
      <c r="AG29" s="182">
        <v>2018</v>
      </c>
      <c r="AH29" s="182">
        <v>2019</v>
      </c>
    </row>
    <row r="30" spans="2:34" x14ac:dyDescent="0.25">
      <c r="B30" s="48" t="s">
        <v>77</v>
      </c>
      <c r="C30" s="48" t="s">
        <v>78</v>
      </c>
      <c r="D30" s="183" t="s">
        <v>181</v>
      </c>
      <c r="E30" s="71" t="str">
        <f t="shared" ref="E30:AH38" si="2">IFERROR(E16-E2,"-")</f>
        <v>-</v>
      </c>
      <c r="F30" s="71" t="str">
        <f t="shared" si="2"/>
        <v>-</v>
      </c>
      <c r="G30" s="71" t="str">
        <f t="shared" si="2"/>
        <v>-</v>
      </c>
      <c r="H30" s="71" t="str">
        <f t="shared" si="2"/>
        <v>-</v>
      </c>
      <c r="I30" s="71" t="str">
        <f t="shared" si="2"/>
        <v>-</v>
      </c>
      <c r="J30" s="71" t="str">
        <f t="shared" si="2"/>
        <v>-</v>
      </c>
      <c r="K30" s="71" t="str">
        <f t="shared" si="2"/>
        <v>-</v>
      </c>
      <c r="L30" s="71" t="str">
        <f t="shared" si="2"/>
        <v>-</v>
      </c>
      <c r="M30" s="71" t="str">
        <f t="shared" si="2"/>
        <v>-</v>
      </c>
      <c r="N30" s="71">
        <f t="shared" si="2"/>
        <v>0</v>
      </c>
      <c r="O30" s="71">
        <f t="shared" si="2"/>
        <v>0</v>
      </c>
      <c r="P30" s="71">
        <f t="shared" si="2"/>
        <v>0</v>
      </c>
      <c r="Q30" s="71">
        <f t="shared" si="2"/>
        <v>0</v>
      </c>
      <c r="R30" s="71">
        <f t="shared" si="2"/>
        <v>0</v>
      </c>
      <c r="S30" s="71">
        <f t="shared" si="2"/>
        <v>0</v>
      </c>
      <c r="T30" s="71">
        <f t="shared" si="2"/>
        <v>0</v>
      </c>
      <c r="U30" s="71">
        <f t="shared" si="2"/>
        <v>0</v>
      </c>
      <c r="V30" s="71">
        <f t="shared" si="2"/>
        <v>0</v>
      </c>
      <c r="W30" s="71">
        <f t="shared" si="2"/>
        <v>0</v>
      </c>
      <c r="X30" s="71">
        <f t="shared" si="2"/>
        <v>0</v>
      </c>
      <c r="Y30" s="71">
        <f t="shared" si="2"/>
        <v>0</v>
      </c>
      <c r="Z30" s="71">
        <f t="shared" si="2"/>
        <v>0</v>
      </c>
      <c r="AA30" s="71">
        <f t="shared" si="2"/>
        <v>0</v>
      </c>
      <c r="AB30" s="71">
        <f t="shared" si="2"/>
        <v>0</v>
      </c>
      <c r="AC30" s="71">
        <f t="shared" si="2"/>
        <v>0</v>
      </c>
      <c r="AD30" s="71">
        <f t="shared" si="2"/>
        <v>0</v>
      </c>
      <c r="AE30" s="71">
        <f t="shared" si="2"/>
        <v>0</v>
      </c>
      <c r="AF30" s="71">
        <f t="shared" si="2"/>
        <v>0</v>
      </c>
      <c r="AG30" s="71">
        <f t="shared" si="2"/>
        <v>0</v>
      </c>
      <c r="AH30" s="71">
        <f t="shared" si="2"/>
        <v>0</v>
      </c>
    </row>
    <row r="31" spans="2:34" x14ac:dyDescent="0.25">
      <c r="B31" s="48" t="s">
        <v>79</v>
      </c>
      <c r="C31" s="48" t="s">
        <v>80</v>
      </c>
      <c r="D31" s="183" t="s">
        <v>181</v>
      </c>
      <c r="E31" s="71">
        <f t="shared" si="2"/>
        <v>0</v>
      </c>
      <c r="F31" s="71">
        <f t="shared" si="2"/>
        <v>0</v>
      </c>
      <c r="G31" s="71">
        <f t="shared" si="2"/>
        <v>0</v>
      </c>
      <c r="H31" s="71">
        <f t="shared" si="2"/>
        <v>0</v>
      </c>
      <c r="I31" s="71">
        <f t="shared" si="2"/>
        <v>0</v>
      </c>
      <c r="J31" s="71">
        <f t="shared" si="2"/>
        <v>0</v>
      </c>
      <c r="K31" s="71">
        <f t="shared" si="2"/>
        <v>0</v>
      </c>
      <c r="L31" s="71">
        <f t="shared" si="2"/>
        <v>0</v>
      </c>
      <c r="M31" s="71">
        <f t="shared" si="2"/>
        <v>0</v>
      </c>
      <c r="N31" s="71" t="str">
        <f t="shared" si="2"/>
        <v>-</v>
      </c>
      <c r="O31" s="71" t="str">
        <f t="shared" si="2"/>
        <v>-</v>
      </c>
      <c r="P31" s="71" t="str">
        <f t="shared" si="2"/>
        <v>-</v>
      </c>
      <c r="Q31" s="71" t="str">
        <f t="shared" si="2"/>
        <v>-</v>
      </c>
      <c r="R31" s="71" t="str">
        <f t="shared" si="2"/>
        <v>-</v>
      </c>
      <c r="S31" s="71" t="str">
        <f t="shared" si="2"/>
        <v>-</v>
      </c>
      <c r="T31" s="71" t="str">
        <f t="shared" si="2"/>
        <v>-</v>
      </c>
      <c r="U31" s="71" t="str">
        <f t="shared" si="2"/>
        <v>-</v>
      </c>
      <c r="V31" s="71" t="str">
        <f t="shared" si="2"/>
        <v>-</v>
      </c>
      <c r="W31" s="71" t="str">
        <f t="shared" si="2"/>
        <v>-</v>
      </c>
      <c r="X31" s="71" t="str">
        <f t="shared" si="2"/>
        <v>-</v>
      </c>
      <c r="Y31" s="71" t="str">
        <f t="shared" si="2"/>
        <v>-</v>
      </c>
      <c r="Z31" s="71" t="str">
        <f t="shared" si="2"/>
        <v>-</v>
      </c>
      <c r="AA31" s="71" t="str">
        <f t="shared" si="2"/>
        <v>-</v>
      </c>
      <c r="AB31" s="71" t="str">
        <f t="shared" si="2"/>
        <v>-</v>
      </c>
      <c r="AC31" s="71" t="str">
        <f t="shared" si="2"/>
        <v>-</v>
      </c>
      <c r="AD31" s="71" t="str">
        <f t="shared" si="2"/>
        <v>-</v>
      </c>
      <c r="AE31" s="71" t="str">
        <f t="shared" si="2"/>
        <v>-</v>
      </c>
      <c r="AF31" s="71" t="str">
        <f t="shared" si="2"/>
        <v>-</v>
      </c>
      <c r="AG31" s="71" t="str">
        <f t="shared" si="2"/>
        <v>-</v>
      </c>
      <c r="AH31" s="71" t="str">
        <f t="shared" si="2"/>
        <v>-</v>
      </c>
    </row>
    <row r="32" spans="2:34" x14ac:dyDescent="0.25">
      <c r="B32" s="48" t="s">
        <v>82</v>
      </c>
      <c r="C32" s="48" t="s">
        <v>182</v>
      </c>
      <c r="D32" s="183" t="s">
        <v>181</v>
      </c>
      <c r="E32" s="71" t="str">
        <f t="shared" si="2"/>
        <v>-</v>
      </c>
      <c r="F32" s="71" t="str">
        <f t="shared" si="2"/>
        <v>-</v>
      </c>
      <c r="G32" s="71" t="str">
        <f t="shared" si="2"/>
        <v>-</v>
      </c>
      <c r="H32" s="71" t="str">
        <f t="shared" si="2"/>
        <v>-</v>
      </c>
      <c r="I32" s="71" t="str">
        <f t="shared" si="2"/>
        <v>-</v>
      </c>
      <c r="J32" s="71" t="str">
        <f t="shared" si="2"/>
        <v>-</v>
      </c>
      <c r="K32" s="71" t="str">
        <f t="shared" si="2"/>
        <v>-</v>
      </c>
      <c r="L32" s="71" t="str">
        <f t="shared" si="2"/>
        <v>-</v>
      </c>
      <c r="M32" s="71" t="str">
        <f t="shared" si="2"/>
        <v>-</v>
      </c>
      <c r="N32" s="71" t="str">
        <f t="shared" si="2"/>
        <v>-</v>
      </c>
      <c r="O32" s="71" t="str">
        <f t="shared" si="2"/>
        <v>-</v>
      </c>
      <c r="P32" s="71">
        <f t="shared" si="2"/>
        <v>0</v>
      </c>
      <c r="Q32" s="71">
        <f t="shared" si="2"/>
        <v>0</v>
      </c>
      <c r="R32" s="71">
        <f t="shared" si="2"/>
        <v>0</v>
      </c>
      <c r="S32" s="71">
        <f t="shared" si="2"/>
        <v>25.644469760000007</v>
      </c>
      <c r="T32" s="71">
        <f t="shared" si="2"/>
        <v>32.774213120000006</v>
      </c>
      <c r="U32" s="71">
        <f t="shared" si="2"/>
        <v>23.602695679999997</v>
      </c>
      <c r="V32" s="71">
        <f t="shared" si="2"/>
        <v>24.389800959999999</v>
      </c>
      <c r="W32" s="71">
        <f t="shared" si="2"/>
        <v>32.203737600000004</v>
      </c>
      <c r="X32" s="71">
        <f t="shared" si="2"/>
        <v>26.91011584</v>
      </c>
      <c r="Y32" s="71">
        <f t="shared" si="2"/>
        <v>2.6309452799999988</v>
      </c>
      <c r="Z32" s="71">
        <f t="shared" si="2"/>
        <v>-3.84719359999999</v>
      </c>
      <c r="AA32" s="71">
        <f t="shared" si="2"/>
        <v>-0.71249407999999903</v>
      </c>
      <c r="AB32" s="71">
        <f t="shared" si="2"/>
        <v>-2.0592691200000033</v>
      </c>
      <c r="AC32" s="71">
        <f t="shared" si="2"/>
        <v>-5.4191744000000028</v>
      </c>
      <c r="AD32" s="71">
        <f t="shared" si="2"/>
        <v>2.4491767213508382</v>
      </c>
      <c r="AE32" s="71">
        <f t="shared" si="2"/>
        <v>-2.4609442953666445</v>
      </c>
      <c r="AF32" s="71">
        <f t="shared" si="2"/>
        <v>0</v>
      </c>
      <c r="AG32" s="71">
        <f t="shared" si="2"/>
        <v>-6.6336121385589308E-2</v>
      </c>
      <c r="AH32" s="71">
        <f t="shared" si="2"/>
        <v>2.4694621732547688</v>
      </c>
    </row>
    <row r="33" spans="2:36" x14ac:dyDescent="0.25">
      <c r="B33" s="48" t="s">
        <v>196</v>
      </c>
      <c r="C33" s="48" t="s">
        <v>197</v>
      </c>
      <c r="D33" s="183" t="s">
        <v>181</v>
      </c>
      <c r="E33" s="71" t="str">
        <f t="shared" si="2"/>
        <v>-</v>
      </c>
      <c r="F33" s="71" t="str">
        <f t="shared" si="2"/>
        <v>-</v>
      </c>
      <c r="G33" s="71" t="str">
        <f t="shared" si="2"/>
        <v>-</v>
      </c>
      <c r="H33" s="71" t="str">
        <f t="shared" si="2"/>
        <v>-</v>
      </c>
      <c r="I33" s="71" t="str">
        <f t="shared" si="2"/>
        <v>-</v>
      </c>
      <c r="J33" s="71" t="str">
        <f t="shared" si="2"/>
        <v>-</v>
      </c>
      <c r="K33" s="71" t="str">
        <f t="shared" si="2"/>
        <v>-</v>
      </c>
      <c r="L33" s="71" t="str">
        <f t="shared" si="2"/>
        <v>-</v>
      </c>
      <c r="M33" s="71" t="str">
        <f t="shared" si="2"/>
        <v>-</v>
      </c>
      <c r="N33" s="71" t="str">
        <f t="shared" si="2"/>
        <v>-</v>
      </c>
      <c r="O33" s="71" t="str">
        <f t="shared" si="2"/>
        <v>-</v>
      </c>
      <c r="P33" s="71" t="str">
        <f t="shared" si="2"/>
        <v>-</v>
      </c>
      <c r="Q33" s="71" t="str">
        <f t="shared" si="2"/>
        <v>-</v>
      </c>
      <c r="R33" s="71" t="str">
        <f t="shared" si="2"/>
        <v>-</v>
      </c>
      <c r="S33" s="71" t="str">
        <f t="shared" si="2"/>
        <v>-</v>
      </c>
      <c r="T33" s="71" t="str">
        <f t="shared" si="2"/>
        <v>-</v>
      </c>
      <c r="U33" s="71" t="str">
        <f t="shared" si="2"/>
        <v>-</v>
      </c>
      <c r="V33" s="71" t="str">
        <f t="shared" si="2"/>
        <v>-</v>
      </c>
      <c r="W33" s="71" t="str">
        <f t="shared" si="2"/>
        <v>-</v>
      </c>
      <c r="X33" s="71" t="str">
        <f t="shared" si="2"/>
        <v>-</v>
      </c>
      <c r="Y33" s="71" t="str">
        <f t="shared" si="2"/>
        <v>-</v>
      </c>
      <c r="Z33" s="71" t="str">
        <f t="shared" si="2"/>
        <v>-</v>
      </c>
      <c r="AA33" s="71" t="str">
        <f t="shared" si="2"/>
        <v>-</v>
      </c>
      <c r="AB33" s="71" t="str">
        <f>IFERROR(AB19-AB5,"-")</f>
        <v>-</v>
      </c>
      <c r="AC33" s="71">
        <f t="shared" si="2"/>
        <v>-0.50615064006679211</v>
      </c>
      <c r="AD33" s="71">
        <f t="shared" si="2"/>
        <v>-0.18382333464123135</v>
      </c>
      <c r="AE33" s="71">
        <f t="shared" si="2"/>
        <v>-0.70492310808868719</v>
      </c>
      <c r="AF33" s="71">
        <f t="shared" si="2"/>
        <v>0.42999359999999998</v>
      </c>
      <c r="AG33" s="71">
        <f t="shared" si="2"/>
        <v>0.18658219562002643</v>
      </c>
      <c r="AH33" s="71">
        <f t="shared" si="2"/>
        <v>1.0628818299055944</v>
      </c>
    </row>
    <row r="34" spans="2:36" x14ac:dyDescent="0.25">
      <c r="B34" s="48" t="s">
        <v>84</v>
      </c>
      <c r="C34" s="48" t="s">
        <v>183</v>
      </c>
      <c r="D34" s="183" t="s">
        <v>181</v>
      </c>
      <c r="E34" s="71">
        <f t="shared" si="2"/>
        <v>0</v>
      </c>
      <c r="F34" s="71">
        <f t="shared" si="2"/>
        <v>0</v>
      </c>
      <c r="G34" s="71">
        <f t="shared" si="2"/>
        <v>0</v>
      </c>
      <c r="H34" s="71">
        <f t="shared" si="2"/>
        <v>0</v>
      </c>
      <c r="I34" s="71">
        <f t="shared" si="2"/>
        <v>0</v>
      </c>
      <c r="J34" s="71">
        <f t="shared" si="2"/>
        <v>0</v>
      </c>
      <c r="K34" s="71">
        <f t="shared" si="2"/>
        <v>0</v>
      </c>
      <c r="L34" s="71">
        <f t="shared" si="2"/>
        <v>0</v>
      </c>
      <c r="M34" s="71" t="str">
        <f t="shared" si="2"/>
        <v>-</v>
      </c>
      <c r="N34" s="71" t="str">
        <f t="shared" si="2"/>
        <v>-</v>
      </c>
      <c r="O34" s="71" t="str">
        <f t="shared" si="2"/>
        <v>-</v>
      </c>
      <c r="P34" s="71" t="str">
        <f t="shared" si="2"/>
        <v>-</v>
      </c>
      <c r="Q34" s="71" t="str">
        <f t="shared" si="2"/>
        <v>-</v>
      </c>
      <c r="R34" s="71" t="str">
        <f t="shared" si="2"/>
        <v>-</v>
      </c>
      <c r="S34" s="71" t="str">
        <f t="shared" si="2"/>
        <v>-</v>
      </c>
      <c r="T34" s="71" t="str">
        <f t="shared" si="2"/>
        <v>-</v>
      </c>
      <c r="U34" s="71" t="str">
        <f t="shared" si="2"/>
        <v>-</v>
      </c>
      <c r="V34" s="71" t="str">
        <f t="shared" si="2"/>
        <v>-</v>
      </c>
      <c r="W34" s="71" t="str">
        <f t="shared" si="2"/>
        <v>-</v>
      </c>
      <c r="X34" s="71" t="str">
        <f t="shared" si="2"/>
        <v>-</v>
      </c>
      <c r="Y34" s="71" t="str">
        <f t="shared" si="2"/>
        <v>-</v>
      </c>
      <c r="Z34" s="71" t="str">
        <f t="shared" si="2"/>
        <v>-</v>
      </c>
      <c r="AA34" s="71" t="str">
        <f t="shared" si="2"/>
        <v>-</v>
      </c>
      <c r="AB34" s="71" t="str">
        <f t="shared" si="2"/>
        <v>-</v>
      </c>
      <c r="AC34" s="71" t="str">
        <f t="shared" si="2"/>
        <v>-</v>
      </c>
      <c r="AD34" s="71" t="str">
        <f t="shared" si="2"/>
        <v>-</v>
      </c>
      <c r="AE34" s="71" t="str">
        <f t="shared" si="2"/>
        <v>-</v>
      </c>
      <c r="AF34" s="71" t="str">
        <f t="shared" si="2"/>
        <v>-</v>
      </c>
      <c r="AG34" s="71" t="str">
        <f t="shared" si="2"/>
        <v>-</v>
      </c>
      <c r="AH34" s="71" t="str">
        <f t="shared" si="2"/>
        <v>-</v>
      </c>
    </row>
    <row r="35" spans="2:36" x14ac:dyDescent="0.25">
      <c r="B35" s="48" t="s">
        <v>84</v>
      </c>
      <c r="C35" s="48" t="s">
        <v>184</v>
      </c>
      <c r="D35" s="183" t="s">
        <v>181</v>
      </c>
      <c r="E35" s="71">
        <f t="shared" si="2"/>
        <v>0</v>
      </c>
      <c r="F35" s="71">
        <f t="shared" si="2"/>
        <v>0</v>
      </c>
      <c r="G35" s="71">
        <f t="shared" si="2"/>
        <v>0</v>
      </c>
      <c r="H35" s="71">
        <f t="shared" si="2"/>
        <v>0</v>
      </c>
      <c r="I35" s="71">
        <f t="shared" si="2"/>
        <v>0</v>
      </c>
      <c r="J35" s="71">
        <f t="shared" si="2"/>
        <v>0</v>
      </c>
      <c r="K35" s="71">
        <f t="shared" si="2"/>
        <v>0</v>
      </c>
      <c r="L35" s="71">
        <f t="shared" si="2"/>
        <v>0</v>
      </c>
      <c r="M35" s="71">
        <f t="shared" si="2"/>
        <v>0</v>
      </c>
      <c r="N35" s="71">
        <f t="shared" si="2"/>
        <v>0</v>
      </c>
      <c r="O35" s="71">
        <f t="shared" si="2"/>
        <v>0</v>
      </c>
      <c r="P35" s="71">
        <f t="shared" si="2"/>
        <v>0</v>
      </c>
      <c r="Q35" s="71">
        <f t="shared" si="2"/>
        <v>0</v>
      </c>
      <c r="R35" s="71">
        <f t="shared" si="2"/>
        <v>0</v>
      </c>
      <c r="S35" s="71">
        <f t="shared" si="2"/>
        <v>0</v>
      </c>
      <c r="T35" s="71">
        <f t="shared" si="2"/>
        <v>0</v>
      </c>
      <c r="U35" s="71">
        <f t="shared" si="2"/>
        <v>0</v>
      </c>
      <c r="V35" s="71">
        <f t="shared" si="2"/>
        <v>0</v>
      </c>
      <c r="W35" s="71">
        <f t="shared" si="2"/>
        <v>0</v>
      </c>
      <c r="X35" s="71">
        <f t="shared" si="2"/>
        <v>0</v>
      </c>
      <c r="Y35" s="71">
        <f t="shared" si="2"/>
        <v>0</v>
      </c>
      <c r="Z35" s="71">
        <f t="shared" si="2"/>
        <v>0</v>
      </c>
      <c r="AA35" s="71">
        <f t="shared" si="2"/>
        <v>0</v>
      </c>
      <c r="AB35" s="71">
        <f t="shared" si="2"/>
        <v>0</v>
      </c>
      <c r="AC35" s="71">
        <f t="shared" si="2"/>
        <v>0</v>
      </c>
      <c r="AD35" s="71">
        <f t="shared" si="2"/>
        <v>0</v>
      </c>
      <c r="AE35" s="71">
        <f t="shared" si="2"/>
        <v>0</v>
      </c>
      <c r="AF35" s="71">
        <f t="shared" si="2"/>
        <v>0</v>
      </c>
      <c r="AG35" s="71">
        <f t="shared" si="2"/>
        <v>0</v>
      </c>
      <c r="AH35" s="71">
        <f t="shared" si="2"/>
        <v>0</v>
      </c>
    </row>
    <row r="36" spans="2:36" x14ac:dyDescent="0.25">
      <c r="B36" s="48" t="s">
        <v>86</v>
      </c>
      <c r="C36" s="48" t="s">
        <v>185</v>
      </c>
      <c r="D36" s="183" t="s">
        <v>181</v>
      </c>
      <c r="E36" s="71">
        <f t="shared" si="2"/>
        <v>0</v>
      </c>
      <c r="F36" s="71">
        <f t="shared" si="2"/>
        <v>0</v>
      </c>
      <c r="G36" s="71">
        <f t="shared" si="2"/>
        <v>0</v>
      </c>
      <c r="H36" s="71">
        <f t="shared" si="2"/>
        <v>0</v>
      </c>
      <c r="I36" s="71">
        <f t="shared" si="2"/>
        <v>0</v>
      </c>
      <c r="J36" s="71">
        <f t="shared" si="2"/>
        <v>0</v>
      </c>
      <c r="K36" s="71">
        <f t="shared" si="2"/>
        <v>0</v>
      </c>
      <c r="L36" s="71">
        <f t="shared" si="2"/>
        <v>0</v>
      </c>
      <c r="M36" s="71">
        <f t="shared" si="2"/>
        <v>0</v>
      </c>
      <c r="N36" s="71">
        <f t="shared" si="2"/>
        <v>0</v>
      </c>
      <c r="O36" s="71">
        <f t="shared" si="2"/>
        <v>0</v>
      </c>
      <c r="P36" s="71">
        <f t="shared" si="2"/>
        <v>0</v>
      </c>
      <c r="Q36" s="71">
        <f t="shared" si="2"/>
        <v>0</v>
      </c>
      <c r="R36" s="71">
        <f t="shared" si="2"/>
        <v>0</v>
      </c>
      <c r="S36" s="71">
        <f t="shared" si="2"/>
        <v>0</v>
      </c>
      <c r="T36" s="71">
        <f t="shared" si="2"/>
        <v>0</v>
      </c>
      <c r="U36" s="71">
        <f t="shared" si="2"/>
        <v>0</v>
      </c>
      <c r="V36" s="71">
        <f t="shared" si="2"/>
        <v>0</v>
      </c>
      <c r="W36" s="71">
        <f t="shared" si="2"/>
        <v>0</v>
      </c>
      <c r="X36" s="71">
        <f t="shared" si="2"/>
        <v>0</v>
      </c>
      <c r="Y36" s="71">
        <f t="shared" si="2"/>
        <v>0</v>
      </c>
      <c r="Z36" s="71">
        <f t="shared" si="2"/>
        <v>0</v>
      </c>
      <c r="AA36" s="71">
        <f t="shared" si="2"/>
        <v>0</v>
      </c>
      <c r="AB36" s="71">
        <f t="shared" si="2"/>
        <v>0</v>
      </c>
      <c r="AC36" s="71">
        <f t="shared" si="2"/>
        <v>0</v>
      </c>
      <c r="AD36" s="71">
        <f t="shared" si="2"/>
        <v>0</v>
      </c>
      <c r="AE36" s="71">
        <f t="shared" si="2"/>
        <v>0</v>
      </c>
      <c r="AF36" s="71">
        <f t="shared" si="2"/>
        <v>0</v>
      </c>
      <c r="AG36" s="71">
        <f t="shared" si="2"/>
        <v>0</v>
      </c>
      <c r="AH36" s="71">
        <f t="shared" si="2"/>
        <v>5.5925454469109639E-4</v>
      </c>
    </row>
    <row r="37" spans="2:36" x14ac:dyDescent="0.25">
      <c r="B37" s="48" t="s">
        <v>86</v>
      </c>
      <c r="C37" s="48" t="s">
        <v>186</v>
      </c>
      <c r="D37" s="183" t="s">
        <v>181</v>
      </c>
      <c r="E37" s="71">
        <f t="shared" si="2"/>
        <v>0</v>
      </c>
      <c r="F37" s="71">
        <f t="shared" si="2"/>
        <v>0</v>
      </c>
      <c r="G37" s="71">
        <f t="shared" si="2"/>
        <v>0</v>
      </c>
      <c r="H37" s="71">
        <f t="shared" si="2"/>
        <v>0</v>
      </c>
      <c r="I37" s="71">
        <f t="shared" si="2"/>
        <v>0</v>
      </c>
      <c r="J37" s="71">
        <f t="shared" si="2"/>
        <v>0</v>
      </c>
      <c r="K37" s="71">
        <f t="shared" si="2"/>
        <v>0</v>
      </c>
      <c r="L37" s="71">
        <f t="shared" si="2"/>
        <v>0</v>
      </c>
      <c r="M37" s="71">
        <f t="shared" si="2"/>
        <v>0</v>
      </c>
      <c r="N37" s="71">
        <f t="shared" si="2"/>
        <v>0</v>
      </c>
      <c r="O37" s="71">
        <f t="shared" si="2"/>
        <v>0</v>
      </c>
      <c r="P37" s="71">
        <f t="shared" si="2"/>
        <v>0</v>
      </c>
      <c r="Q37" s="71">
        <f t="shared" si="2"/>
        <v>0</v>
      </c>
      <c r="R37" s="71">
        <f t="shared" si="2"/>
        <v>0</v>
      </c>
      <c r="S37" s="71">
        <f t="shared" si="2"/>
        <v>0</v>
      </c>
      <c r="T37" s="71">
        <f t="shared" si="2"/>
        <v>0</v>
      </c>
      <c r="U37" s="71">
        <f t="shared" si="2"/>
        <v>0</v>
      </c>
      <c r="V37" s="71">
        <f t="shared" si="2"/>
        <v>0</v>
      </c>
      <c r="W37" s="71">
        <f t="shared" si="2"/>
        <v>0</v>
      </c>
      <c r="X37" s="71">
        <f t="shared" si="2"/>
        <v>0</v>
      </c>
      <c r="Y37" s="71">
        <f t="shared" si="2"/>
        <v>0</v>
      </c>
      <c r="Z37" s="71">
        <f t="shared" si="2"/>
        <v>0</v>
      </c>
      <c r="AA37" s="71">
        <f t="shared" si="2"/>
        <v>0</v>
      </c>
      <c r="AB37" s="71">
        <f t="shared" si="2"/>
        <v>0</v>
      </c>
      <c r="AC37" s="71">
        <f t="shared" si="2"/>
        <v>0</v>
      </c>
      <c r="AD37" s="71">
        <f t="shared" si="2"/>
        <v>0</v>
      </c>
      <c r="AE37" s="71">
        <f t="shared" si="2"/>
        <v>0</v>
      </c>
      <c r="AF37" s="71">
        <f t="shared" si="2"/>
        <v>0</v>
      </c>
      <c r="AG37" s="71">
        <f t="shared" si="2"/>
        <v>0</v>
      </c>
      <c r="AH37" s="71">
        <f t="shared" si="2"/>
        <v>7.5373604261130822E-3</v>
      </c>
    </row>
    <row r="38" spans="2:36" x14ac:dyDescent="0.25">
      <c r="B38" s="48" t="s">
        <v>90</v>
      </c>
      <c r="C38" s="48" t="s">
        <v>187</v>
      </c>
      <c r="D38" s="183" t="s">
        <v>181</v>
      </c>
      <c r="E38" s="71">
        <f t="shared" si="2"/>
        <v>0</v>
      </c>
      <c r="F38" s="71">
        <f t="shared" si="2"/>
        <v>0</v>
      </c>
      <c r="G38" s="71">
        <f t="shared" si="2"/>
        <v>0</v>
      </c>
      <c r="H38" s="71">
        <f t="shared" si="2"/>
        <v>0</v>
      </c>
      <c r="I38" s="71">
        <f t="shared" si="2"/>
        <v>0</v>
      </c>
      <c r="J38" s="71">
        <f t="shared" si="2"/>
        <v>0</v>
      </c>
      <c r="K38" s="71">
        <f t="shared" si="2"/>
        <v>0</v>
      </c>
      <c r="L38" s="71">
        <f t="shared" si="2"/>
        <v>0</v>
      </c>
      <c r="M38" s="71">
        <f t="shared" si="2"/>
        <v>0</v>
      </c>
      <c r="N38" s="71">
        <f t="shared" si="2"/>
        <v>0</v>
      </c>
      <c r="O38" s="71">
        <f t="shared" si="2"/>
        <v>0</v>
      </c>
      <c r="P38" s="71">
        <f t="shared" si="2"/>
        <v>0</v>
      </c>
      <c r="Q38" s="71">
        <f t="shared" si="2"/>
        <v>0</v>
      </c>
      <c r="R38" s="71">
        <f t="shared" si="2"/>
        <v>0</v>
      </c>
      <c r="S38" s="71">
        <f t="shared" si="2"/>
        <v>0</v>
      </c>
      <c r="T38" s="71">
        <f t="shared" ref="T38:AH38" si="3">IFERROR(T24-T10,"-")</f>
        <v>0</v>
      </c>
      <c r="U38" s="71">
        <f t="shared" si="3"/>
        <v>0</v>
      </c>
      <c r="V38" s="71">
        <f t="shared" si="3"/>
        <v>0</v>
      </c>
      <c r="W38" s="71">
        <f t="shared" si="3"/>
        <v>0</v>
      </c>
      <c r="X38" s="71">
        <f t="shared" si="3"/>
        <v>0</v>
      </c>
      <c r="Y38" s="71">
        <f t="shared" si="3"/>
        <v>0</v>
      </c>
      <c r="Z38" s="71">
        <f t="shared" si="3"/>
        <v>0</v>
      </c>
      <c r="AA38" s="71">
        <f t="shared" si="3"/>
        <v>0</v>
      </c>
      <c r="AB38" s="71">
        <f t="shared" si="3"/>
        <v>0</v>
      </c>
      <c r="AC38" s="71">
        <f t="shared" si="3"/>
        <v>0</v>
      </c>
      <c r="AD38" s="71">
        <f t="shared" si="3"/>
        <v>0</v>
      </c>
      <c r="AE38" s="71">
        <f t="shared" si="3"/>
        <v>0</v>
      </c>
      <c r="AF38" s="71">
        <f t="shared" si="3"/>
        <v>0</v>
      </c>
      <c r="AG38" s="71">
        <f t="shared" si="3"/>
        <v>0</v>
      </c>
      <c r="AH38" s="71">
        <f t="shared" si="3"/>
        <v>0</v>
      </c>
    </row>
    <row r="39" spans="2:36" x14ac:dyDescent="0.25">
      <c r="B39" s="48" t="s">
        <v>90</v>
      </c>
      <c r="C39" s="48" t="s">
        <v>187</v>
      </c>
      <c r="D39" s="183" t="s">
        <v>181</v>
      </c>
      <c r="E39" s="71">
        <f t="shared" ref="E39:AG40" si="4">IFERROR(E25-E11,"-")</f>
        <v>0</v>
      </c>
      <c r="F39" s="71">
        <f t="shared" si="4"/>
        <v>0</v>
      </c>
      <c r="G39" s="71">
        <f t="shared" si="4"/>
        <v>0</v>
      </c>
      <c r="H39" s="71">
        <f t="shared" si="4"/>
        <v>0</v>
      </c>
      <c r="I39" s="71">
        <f t="shared" si="4"/>
        <v>0</v>
      </c>
      <c r="J39" s="71">
        <f t="shared" si="4"/>
        <v>0</v>
      </c>
      <c r="K39" s="71">
        <f t="shared" si="4"/>
        <v>0</v>
      </c>
      <c r="L39" s="71">
        <f t="shared" si="4"/>
        <v>0</v>
      </c>
      <c r="M39" s="71">
        <f t="shared" si="4"/>
        <v>0</v>
      </c>
      <c r="N39" s="71">
        <f t="shared" si="4"/>
        <v>0</v>
      </c>
      <c r="O39" s="71">
        <f t="shared" si="4"/>
        <v>0</v>
      </c>
      <c r="P39" s="71">
        <f t="shared" si="4"/>
        <v>0</v>
      </c>
      <c r="Q39" s="71">
        <f t="shared" si="4"/>
        <v>0</v>
      </c>
      <c r="R39" s="71">
        <f t="shared" si="4"/>
        <v>0</v>
      </c>
      <c r="S39" s="71">
        <f t="shared" si="4"/>
        <v>0</v>
      </c>
      <c r="T39" s="71">
        <f t="shared" si="4"/>
        <v>0</v>
      </c>
      <c r="U39" s="71">
        <f t="shared" si="4"/>
        <v>0</v>
      </c>
      <c r="V39" s="71">
        <f t="shared" si="4"/>
        <v>0</v>
      </c>
      <c r="W39" s="71">
        <f t="shared" si="4"/>
        <v>0</v>
      </c>
      <c r="X39" s="71">
        <f t="shared" si="4"/>
        <v>0</v>
      </c>
      <c r="Y39" s="71">
        <f t="shared" si="4"/>
        <v>0</v>
      </c>
      <c r="Z39" s="71">
        <f t="shared" si="4"/>
        <v>0</v>
      </c>
      <c r="AA39" s="71">
        <f t="shared" si="4"/>
        <v>-0.25863955250572701</v>
      </c>
      <c r="AB39" s="71">
        <f t="shared" si="4"/>
        <v>-0.86357957038572408</v>
      </c>
      <c r="AC39" s="71">
        <f t="shared" si="4"/>
        <v>1.7333636923428344</v>
      </c>
      <c r="AD39" s="71">
        <f t="shared" si="4"/>
        <v>2.0045251580199874</v>
      </c>
      <c r="AE39" s="71">
        <f t="shared" si="4"/>
        <v>4.7451441192123411</v>
      </c>
      <c r="AF39" s="71">
        <f t="shared" si="4"/>
        <v>5.7573088429019066</v>
      </c>
      <c r="AG39" s="71">
        <f t="shared" si="4"/>
        <v>5.7846323343021737</v>
      </c>
      <c r="AH39" s="71">
        <f>IFERROR(AH25-AH11,"-")</f>
        <v>5.9220752598857445</v>
      </c>
    </row>
    <row r="40" spans="2:36" x14ac:dyDescent="0.25">
      <c r="B40" s="48" t="s">
        <v>188</v>
      </c>
      <c r="C40" s="48" t="s">
        <v>189</v>
      </c>
      <c r="D40" s="183" t="s">
        <v>181</v>
      </c>
      <c r="E40" s="71" t="str">
        <f t="shared" si="4"/>
        <v>-</v>
      </c>
      <c r="F40" s="71" t="str">
        <f t="shared" si="4"/>
        <v>-</v>
      </c>
      <c r="G40" s="71" t="str">
        <f t="shared" si="4"/>
        <v>-</v>
      </c>
      <c r="H40" s="71" t="str">
        <f t="shared" si="4"/>
        <v>-</v>
      </c>
      <c r="I40" s="71" t="str">
        <f t="shared" si="4"/>
        <v>-</v>
      </c>
      <c r="J40" s="71" t="str">
        <f t="shared" si="4"/>
        <v>-</v>
      </c>
      <c r="K40" s="71" t="str">
        <f t="shared" si="4"/>
        <v>-</v>
      </c>
      <c r="L40" s="71" t="str">
        <f t="shared" si="4"/>
        <v>-</v>
      </c>
      <c r="M40" s="71" t="str">
        <f t="shared" si="4"/>
        <v>-</v>
      </c>
      <c r="N40" s="71" t="str">
        <f t="shared" si="4"/>
        <v>-</v>
      </c>
      <c r="O40" s="71" t="str">
        <f t="shared" si="4"/>
        <v>-</v>
      </c>
      <c r="P40" s="71" t="str">
        <f t="shared" si="4"/>
        <v>-</v>
      </c>
      <c r="Q40" s="71" t="str">
        <f t="shared" si="4"/>
        <v>-</v>
      </c>
      <c r="R40" s="71" t="str">
        <f t="shared" si="4"/>
        <v>-</v>
      </c>
      <c r="S40" s="71" t="str">
        <f t="shared" si="4"/>
        <v>-</v>
      </c>
      <c r="T40" s="71" t="str">
        <f t="shared" si="4"/>
        <v>-</v>
      </c>
      <c r="U40" s="71" t="str">
        <f t="shared" si="4"/>
        <v>-</v>
      </c>
      <c r="V40" s="71" t="str">
        <f t="shared" si="4"/>
        <v>-</v>
      </c>
      <c r="W40" s="71" t="str">
        <f t="shared" si="4"/>
        <v>-</v>
      </c>
      <c r="X40" s="71" t="str">
        <f t="shared" si="4"/>
        <v>-</v>
      </c>
      <c r="Y40" s="71" t="str">
        <f t="shared" si="4"/>
        <v>-</v>
      </c>
      <c r="Z40" s="71" t="str">
        <f t="shared" si="4"/>
        <v>-</v>
      </c>
      <c r="AA40" s="71" t="str">
        <f t="shared" si="4"/>
        <v>-</v>
      </c>
      <c r="AB40" s="71" t="str">
        <f t="shared" si="4"/>
        <v>-</v>
      </c>
      <c r="AC40" s="71" t="str">
        <f t="shared" si="4"/>
        <v>-</v>
      </c>
      <c r="AD40" s="71" t="str">
        <f t="shared" si="4"/>
        <v>-</v>
      </c>
      <c r="AE40" s="71" t="str">
        <f t="shared" si="4"/>
        <v>-</v>
      </c>
      <c r="AF40" s="71" t="str">
        <f t="shared" si="4"/>
        <v>-</v>
      </c>
      <c r="AG40" s="71" t="str">
        <f t="shared" si="4"/>
        <v>-</v>
      </c>
      <c r="AH40" s="71" t="str">
        <f>IFERROR(AH26-AH12,"-")</f>
        <v>-</v>
      </c>
    </row>
    <row r="41" spans="2:36" s="47" customFormat="1" x14ac:dyDescent="0.25">
      <c r="B41" s="186"/>
      <c r="C41" s="186" t="s">
        <v>98</v>
      </c>
      <c r="D41" s="187" t="s">
        <v>181</v>
      </c>
      <c r="E41" s="72">
        <f t="shared" ref="E41:AH41" si="5">IFERROR(E27-E13,"")</f>
        <v>0</v>
      </c>
      <c r="F41" s="72">
        <f t="shared" si="5"/>
        <v>0</v>
      </c>
      <c r="G41" s="72">
        <f t="shared" si="5"/>
        <v>0</v>
      </c>
      <c r="H41" s="72">
        <f t="shared" si="5"/>
        <v>0</v>
      </c>
      <c r="I41" s="72">
        <f t="shared" si="5"/>
        <v>0</v>
      </c>
      <c r="J41" s="72">
        <f t="shared" si="5"/>
        <v>0</v>
      </c>
      <c r="K41" s="72">
        <f t="shared" si="5"/>
        <v>0</v>
      </c>
      <c r="L41" s="72">
        <f t="shared" si="5"/>
        <v>0</v>
      </c>
      <c r="M41" s="72">
        <f t="shared" si="5"/>
        <v>0</v>
      </c>
      <c r="N41" s="72">
        <f t="shared" si="5"/>
        <v>0</v>
      </c>
      <c r="O41" s="72">
        <f t="shared" si="5"/>
        <v>0</v>
      </c>
      <c r="P41" s="72">
        <f t="shared" si="5"/>
        <v>0</v>
      </c>
      <c r="Q41" s="72">
        <f t="shared" si="5"/>
        <v>0</v>
      </c>
      <c r="R41" s="72">
        <f t="shared" si="5"/>
        <v>0</v>
      </c>
      <c r="S41" s="72">
        <f t="shared" si="5"/>
        <v>25.644469759999993</v>
      </c>
      <c r="T41" s="72">
        <f t="shared" si="5"/>
        <v>32.774213119999786</v>
      </c>
      <c r="U41" s="72">
        <f t="shared" si="5"/>
        <v>23.60269567999967</v>
      </c>
      <c r="V41" s="72">
        <f t="shared" si="5"/>
        <v>24.389800960000002</v>
      </c>
      <c r="W41" s="72">
        <f t="shared" si="5"/>
        <v>32.203737600000068</v>
      </c>
      <c r="X41" s="72">
        <f t="shared" si="5"/>
        <v>26.910115840000117</v>
      </c>
      <c r="Y41" s="72">
        <f t="shared" si="5"/>
        <v>2.685645280000017</v>
      </c>
      <c r="Z41" s="72">
        <f t="shared" si="5"/>
        <v>-3.7424935999999889</v>
      </c>
      <c r="AA41" s="72">
        <f t="shared" si="5"/>
        <v>-0.83351363250574195</v>
      </c>
      <c r="AB41" s="72">
        <f t="shared" si="5"/>
        <v>-2.6906686903857917</v>
      </c>
      <c r="AC41" s="72">
        <f t="shared" si="5"/>
        <v>-4.1919613477240318</v>
      </c>
      <c r="AD41" s="72">
        <f t="shared" si="5"/>
        <v>4.2698785447296359</v>
      </c>
      <c r="AE41" s="72">
        <f t="shared" si="5"/>
        <v>1.5792767157569187</v>
      </c>
      <c r="AF41" s="72">
        <f t="shared" si="5"/>
        <v>6.1873024429019097</v>
      </c>
      <c r="AG41" s="72">
        <f t="shared" si="5"/>
        <v>5.9048784085366606</v>
      </c>
      <c r="AH41" s="72">
        <f t="shared" si="5"/>
        <v>9.4625158780169158</v>
      </c>
    </row>
    <row r="42" spans="2:36" x14ac:dyDescent="0.25">
      <c r="B42" s="116"/>
      <c r="C42" s="116" t="s">
        <v>191</v>
      </c>
      <c r="D42" s="116" t="s">
        <v>179</v>
      </c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</row>
    <row r="43" spans="2:36" x14ac:dyDescent="0.25">
      <c r="B43" s="48" t="s">
        <v>77</v>
      </c>
      <c r="C43" s="48" t="s">
        <v>78</v>
      </c>
      <c r="D43" s="183" t="s">
        <v>181</v>
      </c>
      <c r="E43" s="73" t="str">
        <f t="shared" ref="E43:AH51" si="6">IFERROR((E16-E2)/E2,"-")</f>
        <v>-</v>
      </c>
      <c r="F43" s="73" t="str">
        <f t="shared" si="6"/>
        <v>-</v>
      </c>
      <c r="G43" s="73" t="str">
        <f t="shared" si="6"/>
        <v>-</v>
      </c>
      <c r="H43" s="73" t="str">
        <f t="shared" si="6"/>
        <v>-</v>
      </c>
      <c r="I43" s="73" t="str">
        <f t="shared" si="6"/>
        <v>-</v>
      </c>
      <c r="J43" s="73" t="str">
        <f t="shared" si="6"/>
        <v>-</v>
      </c>
      <c r="K43" s="73" t="str">
        <f t="shared" si="6"/>
        <v>-</v>
      </c>
      <c r="L43" s="73" t="str">
        <f t="shared" si="6"/>
        <v>-</v>
      </c>
      <c r="M43" s="73" t="str">
        <f t="shared" si="6"/>
        <v>-</v>
      </c>
      <c r="N43" s="73">
        <f t="shared" si="6"/>
        <v>0</v>
      </c>
      <c r="O43" s="73">
        <f t="shared" si="6"/>
        <v>0</v>
      </c>
      <c r="P43" s="73">
        <f t="shared" si="6"/>
        <v>0</v>
      </c>
      <c r="Q43" s="73">
        <f t="shared" si="6"/>
        <v>0</v>
      </c>
      <c r="R43" s="73">
        <f t="shared" si="6"/>
        <v>0</v>
      </c>
      <c r="S43" s="73">
        <f t="shared" si="6"/>
        <v>0</v>
      </c>
      <c r="T43" s="73">
        <f t="shared" si="6"/>
        <v>0</v>
      </c>
      <c r="U43" s="73">
        <f t="shared" si="6"/>
        <v>0</v>
      </c>
      <c r="V43" s="73">
        <f t="shared" si="6"/>
        <v>0</v>
      </c>
      <c r="W43" s="73">
        <f t="shared" si="6"/>
        <v>0</v>
      </c>
      <c r="X43" s="73">
        <f t="shared" si="6"/>
        <v>0</v>
      </c>
      <c r="Y43" s="73">
        <f t="shared" si="6"/>
        <v>0</v>
      </c>
      <c r="Z43" s="73">
        <f t="shared" si="6"/>
        <v>0</v>
      </c>
      <c r="AA43" s="73">
        <f t="shared" si="6"/>
        <v>0</v>
      </c>
      <c r="AB43" s="73">
        <f t="shared" si="6"/>
        <v>0</v>
      </c>
      <c r="AC43" s="73">
        <f t="shared" si="6"/>
        <v>0</v>
      </c>
      <c r="AD43" s="73">
        <f t="shared" si="6"/>
        <v>0</v>
      </c>
      <c r="AE43" s="73">
        <f t="shared" si="6"/>
        <v>0</v>
      </c>
      <c r="AF43" s="73">
        <f t="shared" si="6"/>
        <v>0</v>
      </c>
      <c r="AG43" s="73">
        <f t="shared" si="6"/>
        <v>0</v>
      </c>
      <c r="AH43" s="73">
        <f t="shared" si="6"/>
        <v>0</v>
      </c>
    </row>
    <row r="44" spans="2:36" x14ac:dyDescent="0.25">
      <c r="B44" s="48" t="s">
        <v>79</v>
      </c>
      <c r="C44" s="48" t="s">
        <v>80</v>
      </c>
      <c r="D44" s="183" t="s">
        <v>181</v>
      </c>
      <c r="E44" s="73">
        <f t="shared" si="6"/>
        <v>0</v>
      </c>
      <c r="F44" s="73">
        <f t="shared" si="6"/>
        <v>0</v>
      </c>
      <c r="G44" s="73">
        <f t="shared" si="6"/>
        <v>0</v>
      </c>
      <c r="H44" s="73">
        <f t="shared" si="6"/>
        <v>0</v>
      </c>
      <c r="I44" s="73">
        <f t="shared" si="6"/>
        <v>0</v>
      </c>
      <c r="J44" s="73">
        <f t="shared" si="6"/>
        <v>0</v>
      </c>
      <c r="K44" s="73">
        <f t="shared" si="6"/>
        <v>0</v>
      </c>
      <c r="L44" s="73">
        <f t="shared" si="6"/>
        <v>0</v>
      </c>
      <c r="M44" s="73">
        <f t="shared" si="6"/>
        <v>0</v>
      </c>
      <c r="N44" s="73" t="str">
        <f t="shared" si="6"/>
        <v>-</v>
      </c>
      <c r="O44" s="73" t="str">
        <f t="shared" si="6"/>
        <v>-</v>
      </c>
      <c r="P44" s="73" t="str">
        <f t="shared" si="6"/>
        <v>-</v>
      </c>
      <c r="Q44" s="73" t="str">
        <f t="shared" si="6"/>
        <v>-</v>
      </c>
      <c r="R44" s="73" t="str">
        <f t="shared" si="6"/>
        <v>-</v>
      </c>
      <c r="S44" s="73" t="str">
        <f t="shared" si="6"/>
        <v>-</v>
      </c>
      <c r="T44" s="73" t="str">
        <f t="shared" si="6"/>
        <v>-</v>
      </c>
      <c r="U44" s="73" t="str">
        <f t="shared" si="6"/>
        <v>-</v>
      </c>
      <c r="V44" s="73" t="str">
        <f t="shared" si="6"/>
        <v>-</v>
      </c>
      <c r="W44" s="73" t="str">
        <f t="shared" si="6"/>
        <v>-</v>
      </c>
      <c r="X44" s="73" t="str">
        <f t="shared" si="6"/>
        <v>-</v>
      </c>
      <c r="Y44" s="73" t="str">
        <f t="shared" si="6"/>
        <v>-</v>
      </c>
      <c r="Z44" s="73" t="str">
        <f t="shared" si="6"/>
        <v>-</v>
      </c>
      <c r="AA44" s="73" t="str">
        <f t="shared" si="6"/>
        <v>-</v>
      </c>
      <c r="AB44" s="73" t="str">
        <f t="shared" si="6"/>
        <v>-</v>
      </c>
      <c r="AC44" s="73" t="str">
        <f t="shared" si="6"/>
        <v>-</v>
      </c>
      <c r="AD44" s="73" t="str">
        <f t="shared" si="6"/>
        <v>-</v>
      </c>
      <c r="AE44" s="73" t="str">
        <f t="shared" si="6"/>
        <v>-</v>
      </c>
      <c r="AF44" s="73" t="str">
        <f t="shared" si="6"/>
        <v>-</v>
      </c>
      <c r="AG44" s="73" t="str">
        <f t="shared" si="6"/>
        <v>-</v>
      </c>
      <c r="AH44" s="73" t="str">
        <f t="shared" si="6"/>
        <v>-</v>
      </c>
    </row>
    <row r="45" spans="2:36" x14ac:dyDescent="0.25">
      <c r="B45" s="48" t="s">
        <v>82</v>
      </c>
      <c r="C45" s="48" t="s">
        <v>182</v>
      </c>
      <c r="D45" s="183" t="s">
        <v>181</v>
      </c>
      <c r="E45" s="73" t="str">
        <f t="shared" si="6"/>
        <v>-</v>
      </c>
      <c r="F45" s="73" t="str">
        <f t="shared" si="6"/>
        <v>-</v>
      </c>
      <c r="G45" s="73" t="str">
        <f t="shared" si="6"/>
        <v>-</v>
      </c>
      <c r="H45" s="73" t="str">
        <f t="shared" si="6"/>
        <v>-</v>
      </c>
      <c r="I45" s="73" t="str">
        <f t="shared" si="6"/>
        <v>-</v>
      </c>
      <c r="J45" s="73" t="str">
        <f t="shared" si="6"/>
        <v>-</v>
      </c>
      <c r="K45" s="73" t="str">
        <f t="shared" si="6"/>
        <v>-</v>
      </c>
      <c r="L45" s="73" t="str">
        <f t="shared" si="6"/>
        <v>-</v>
      </c>
      <c r="M45" s="73" t="str">
        <f t="shared" si="6"/>
        <v>-</v>
      </c>
      <c r="N45" s="73" t="str">
        <f t="shared" si="6"/>
        <v>-</v>
      </c>
      <c r="O45" s="73" t="str">
        <f t="shared" si="6"/>
        <v>-</v>
      </c>
      <c r="P45" s="73">
        <f t="shared" si="6"/>
        <v>0</v>
      </c>
      <c r="Q45" s="73">
        <f t="shared" si="6"/>
        <v>0</v>
      </c>
      <c r="R45" s="73">
        <f t="shared" si="6"/>
        <v>0</v>
      </c>
      <c r="S45" s="73">
        <f t="shared" si="6"/>
        <v>3.0157126144660946</v>
      </c>
      <c r="T45" s="73">
        <f t="shared" si="6"/>
        <v>2.3804783854491105</v>
      </c>
      <c r="U45" s="73">
        <f t="shared" si="6"/>
        <v>1.7226102849131237</v>
      </c>
      <c r="V45" s="73">
        <f t="shared" si="6"/>
        <v>1.9536449317176381</v>
      </c>
      <c r="W45" s="73">
        <f t="shared" si="6"/>
        <v>1.9588010683136503</v>
      </c>
      <c r="X45" s="73">
        <f t="shared" si="6"/>
        <v>1.2770086033583212</v>
      </c>
      <c r="Y45" s="73">
        <f t="shared" si="6"/>
        <v>5.6979940564635935E-2</v>
      </c>
      <c r="Z45" s="73">
        <f t="shared" si="6"/>
        <v>-7.338507040778916E-2</v>
      </c>
      <c r="AA45" s="73">
        <f t="shared" si="6"/>
        <v>-1.5897253380175485E-2</v>
      </c>
      <c r="AB45" s="73">
        <f t="shared" si="6"/>
        <v>-4.4302583025830324E-2</v>
      </c>
      <c r="AC45" s="73">
        <f t="shared" si="6"/>
        <v>-0.11658671586715873</v>
      </c>
      <c r="AD45" s="73">
        <f t="shared" si="6"/>
        <v>6.5837348371983601E-2</v>
      </c>
      <c r="AE45" s="73">
        <f t="shared" si="6"/>
        <v>-5.910357104103215E-2</v>
      </c>
      <c r="AF45" s="73">
        <f t="shared" si="6"/>
        <v>0</v>
      </c>
      <c r="AG45" s="73">
        <f t="shared" si="6"/>
        <v>-1.5805145347981028E-3</v>
      </c>
      <c r="AH45" s="73">
        <f t="shared" si="6"/>
        <v>5.8837037445652579E-2</v>
      </c>
      <c r="AJ45" s="229"/>
    </row>
    <row r="46" spans="2:36" x14ac:dyDescent="0.25">
      <c r="B46" s="48" t="s">
        <v>196</v>
      </c>
      <c r="C46" s="48" t="s">
        <v>197</v>
      </c>
      <c r="D46" s="183" t="s">
        <v>181</v>
      </c>
      <c r="E46" s="73" t="str">
        <f t="shared" si="6"/>
        <v>-</v>
      </c>
      <c r="F46" s="73" t="str">
        <f t="shared" si="6"/>
        <v>-</v>
      </c>
      <c r="G46" s="73" t="str">
        <f t="shared" si="6"/>
        <v>-</v>
      </c>
      <c r="H46" s="73" t="str">
        <f t="shared" si="6"/>
        <v>-</v>
      </c>
      <c r="I46" s="73" t="str">
        <f t="shared" si="6"/>
        <v>-</v>
      </c>
      <c r="J46" s="73" t="str">
        <f t="shared" si="6"/>
        <v>-</v>
      </c>
      <c r="K46" s="73" t="str">
        <f t="shared" si="6"/>
        <v>-</v>
      </c>
      <c r="L46" s="73" t="str">
        <f t="shared" si="6"/>
        <v>-</v>
      </c>
      <c r="M46" s="73" t="str">
        <f t="shared" si="6"/>
        <v>-</v>
      </c>
      <c r="N46" s="73" t="str">
        <f t="shared" si="6"/>
        <v>-</v>
      </c>
      <c r="O46" s="73" t="str">
        <f t="shared" si="6"/>
        <v>-</v>
      </c>
      <c r="P46" s="73" t="str">
        <f t="shared" si="6"/>
        <v>-</v>
      </c>
      <c r="Q46" s="73" t="str">
        <f t="shared" si="6"/>
        <v>-</v>
      </c>
      <c r="R46" s="73" t="str">
        <f t="shared" si="6"/>
        <v>-</v>
      </c>
      <c r="S46" s="73" t="str">
        <f t="shared" si="6"/>
        <v>-</v>
      </c>
      <c r="T46" s="73" t="str">
        <f t="shared" si="6"/>
        <v>-</v>
      </c>
      <c r="U46" s="73" t="str">
        <f t="shared" si="6"/>
        <v>-</v>
      </c>
      <c r="V46" s="73" t="str">
        <f t="shared" si="6"/>
        <v>-</v>
      </c>
      <c r="W46" s="73" t="str">
        <f t="shared" si="6"/>
        <v>-</v>
      </c>
      <c r="X46" s="73" t="str">
        <f t="shared" si="6"/>
        <v>-</v>
      </c>
      <c r="Y46" s="73">
        <v>1</v>
      </c>
      <c r="Z46" s="73">
        <v>1</v>
      </c>
      <c r="AA46" s="73">
        <v>1</v>
      </c>
      <c r="AB46" s="73">
        <v>1</v>
      </c>
      <c r="AC46" s="73">
        <f t="shared" si="6"/>
        <v>-0.55839974697842887</v>
      </c>
      <c r="AD46" s="73">
        <f t="shared" si="6"/>
        <v>-0.1701747520546997</v>
      </c>
      <c r="AE46" s="73">
        <f t="shared" si="6"/>
        <v>-0.47242325770725552</v>
      </c>
      <c r="AF46" s="73">
        <f t="shared" si="6"/>
        <v>0.29200682572718928</v>
      </c>
      <c r="AG46" s="73">
        <f t="shared" si="6"/>
        <v>7.7903541344993429E-2</v>
      </c>
      <c r="AH46" s="73">
        <f t="shared" si="6"/>
        <v>0.44378435094374746</v>
      </c>
      <c r="AJ46" s="229"/>
    </row>
    <row r="47" spans="2:36" x14ac:dyDescent="0.25">
      <c r="B47" s="48" t="s">
        <v>84</v>
      </c>
      <c r="C47" s="48" t="s">
        <v>183</v>
      </c>
      <c r="D47" s="183" t="s">
        <v>181</v>
      </c>
      <c r="E47" s="73">
        <f t="shared" si="6"/>
        <v>0</v>
      </c>
      <c r="F47" s="73">
        <f t="shared" si="6"/>
        <v>0</v>
      </c>
      <c r="G47" s="73">
        <f t="shared" si="6"/>
        <v>0</v>
      </c>
      <c r="H47" s="73">
        <f t="shared" si="6"/>
        <v>0</v>
      </c>
      <c r="I47" s="73">
        <f t="shared" si="6"/>
        <v>0</v>
      </c>
      <c r="J47" s="73">
        <f t="shared" si="6"/>
        <v>0</v>
      </c>
      <c r="K47" s="73">
        <f t="shared" si="6"/>
        <v>0</v>
      </c>
      <c r="L47" s="73">
        <f t="shared" si="6"/>
        <v>0</v>
      </c>
      <c r="M47" s="73" t="str">
        <f t="shared" si="6"/>
        <v>-</v>
      </c>
      <c r="N47" s="73" t="str">
        <f t="shared" si="6"/>
        <v>-</v>
      </c>
      <c r="O47" s="73" t="str">
        <f t="shared" si="6"/>
        <v>-</v>
      </c>
      <c r="P47" s="73" t="str">
        <f t="shared" si="6"/>
        <v>-</v>
      </c>
      <c r="Q47" s="73" t="str">
        <f t="shared" si="6"/>
        <v>-</v>
      </c>
      <c r="R47" s="73" t="str">
        <f t="shared" si="6"/>
        <v>-</v>
      </c>
      <c r="S47" s="73" t="str">
        <f t="shared" si="6"/>
        <v>-</v>
      </c>
      <c r="T47" s="73" t="str">
        <f t="shared" si="6"/>
        <v>-</v>
      </c>
      <c r="U47" s="73" t="str">
        <f t="shared" si="6"/>
        <v>-</v>
      </c>
      <c r="V47" s="73" t="str">
        <f t="shared" si="6"/>
        <v>-</v>
      </c>
      <c r="W47" s="73" t="str">
        <f t="shared" si="6"/>
        <v>-</v>
      </c>
      <c r="X47" s="73" t="str">
        <f t="shared" si="6"/>
        <v>-</v>
      </c>
      <c r="Y47" s="73" t="str">
        <f t="shared" si="6"/>
        <v>-</v>
      </c>
      <c r="Z47" s="73" t="str">
        <f t="shared" si="6"/>
        <v>-</v>
      </c>
      <c r="AA47" s="73" t="str">
        <f t="shared" si="6"/>
        <v>-</v>
      </c>
      <c r="AB47" s="73" t="str">
        <f t="shared" si="6"/>
        <v>-</v>
      </c>
      <c r="AC47" s="73" t="str">
        <f t="shared" si="6"/>
        <v>-</v>
      </c>
      <c r="AD47" s="73" t="str">
        <f t="shared" si="6"/>
        <v>-</v>
      </c>
      <c r="AE47" s="73" t="str">
        <f t="shared" si="6"/>
        <v>-</v>
      </c>
      <c r="AF47" s="73" t="str">
        <f t="shared" si="6"/>
        <v>-</v>
      </c>
      <c r="AG47" s="73" t="str">
        <f t="shared" si="6"/>
        <v>-</v>
      </c>
      <c r="AH47" s="73" t="str">
        <f t="shared" si="6"/>
        <v>-</v>
      </c>
    </row>
    <row r="48" spans="2:36" x14ac:dyDescent="0.25">
      <c r="B48" s="48" t="s">
        <v>84</v>
      </c>
      <c r="C48" s="48" t="s">
        <v>184</v>
      </c>
      <c r="D48" s="183" t="s">
        <v>181</v>
      </c>
      <c r="E48" s="73">
        <f t="shared" si="6"/>
        <v>0</v>
      </c>
      <c r="F48" s="73">
        <f t="shared" si="6"/>
        <v>0</v>
      </c>
      <c r="G48" s="73">
        <f t="shared" si="6"/>
        <v>0</v>
      </c>
      <c r="H48" s="73">
        <f t="shared" si="6"/>
        <v>0</v>
      </c>
      <c r="I48" s="73">
        <f t="shared" si="6"/>
        <v>0</v>
      </c>
      <c r="J48" s="73">
        <f t="shared" si="6"/>
        <v>0</v>
      </c>
      <c r="K48" s="73">
        <f t="shared" si="6"/>
        <v>0</v>
      </c>
      <c r="L48" s="73">
        <f t="shared" si="6"/>
        <v>0</v>
      </c>
      <c r="M48" s="73">
        <f t="shared" si="6"/>
        <v>0</v>
      </c>
      <c r="N48" s="73">
        <f t="shared" si="6"/>
        <v>0</v>
      </c>
      <c r="O48" s="73">
        <f t="shared" si="6"/>
        <v>0</v>
      </c>
      <c r="P48" s="73">
        <f t="shared" si="6"/>
        <v>0</v>
      </c>
      <c r="Q48" s="73">
        <f t="shared" si="6"/>
        <v>0</v>
      </c>
      <c r="R48" s="73">
        <f t="shared" si="6"/>
        <v>0</v>
      </c>
      <c r="S48" s="73">
        <f t="shared" si="6"/>
        <v>0</v>
      </c>
      <c r="T48" s="73">
        <f t="shared" si="6"/>
        <v>0</v>
      </c>
      <c r="U48" s="73">
        <f t="shared" si="6"/>
        <v>0</v>
      </c>
      <c r="V48" s="73">
        <f t="shared" si="6"/>
        <v>0</v>
      </c>
      <c r="W48" s="73">
        <f t="shared" si="6"/>
        <v>0</v>
      </c>
      <c r="X48" s="73">
        <f t="shared" si="6"/>
        <v>0</v>
      </c>
      <c r="Y48" s="73">
        <f t="shared" si="6"/>
        <v>0</v>
      </c>
      <c r="Z48" s="73">
        <f t="shared" si="6"/>
        <v>0</v>
      </c>
      <c r="AA48" s="73">
        <f t="shared" si="6"/>
        <v>0</v>
      </c>
      <c r="AB48" s="73">
        <f t="shared" si="6"/>
        <v>0</v>
      </c>
      <c r="AC48" s="73">
        <f t="shared" si="6"/>
        <v>0</v>
      </c>
      <c r="AD48" s="73">
        <f t="shared" si="6"/>
        <v>0</v>
      </c>
      <c r="AE48" s="73">
        <f t="shared" si="6"/>
        <v>0</v>
      </c>
      <c r="AF48" s="73">
        <f t="shared" si="6"/>
        <v>0</v>
      </c>
      <c r="AG48" s="73">
        <f t="shared" si="6"/>
        <v>0</v>
      </c>
      <c r="AH48" s="73">
        <f t="shared" si="6"/>
        <v>0</v>
      </c>
    </row>
    <row r="49" spans="2:36" x14ac:dyDescent="0.25">
      <c r="B49" s="48" t="s">
        <v>86</v>
      </c>
      <c r="C49" s="48" t="s">
        <v>185</v>
      </c>
      <c r="D49" s="183" t="s">
        <v>181</v>
      </c>
      <c r="E49" s="73">
        <f t="shared" si="6"/>
        <v>0</v>
      </c>
      <c r="F49" s="73">
        <f t="shared" si="6"/>
        <v>0</v>
      </c>
      <c r="G49" s="73">
        <f t="shared" si="6"/>
        <v>0</v>
      </c>
      <c r="H49" s="73">
        <f t="shared" si="6"/>
        <v>0</v>
      </c>
      <c r="I49" s="73">
        <f t="shared" si="6"/>
        <v>0</v>
      </c>
      <c r="J49" s="73">
        <f t="shared" si="6"/>
        <v>0</v>
      </c>
      <c r="K49" s="73">
        <f t="shared" si="6"/>
        <v>0</v>
      </c>
      <c r="L49" s="73">
        <f t="shared" si="6"/>
        <v>0</v>
      </c>
      <c r="M49" s="73">
        <f t="shared" si="6"/>
        <v>0</v>
      </c>
      <c r="N49" s="73">
        <f t="shared" si="6"/>
        <v>0</v>
      </c>
      <c r="O49" s="73">
        <f t="shared" si="6"/>
        <v>0</v>
      </c>
      <c r="P49" s="73">
        <f t="shared" si="6"/>
        <v>0</v>
      </c>
      <c r="Q49" s="73">
        <f t="shared" si="6"/>
        <v>0</v>
      </c>
      <c r="R49" s="73">
        <f t="shared" si="6"/>
        <v>0</v>
      </c>
      <c r="S49" s="73">
        <f t="shared" si="6"/>
        <v>0</v>
      </c>
      <c r="T49" s="73">
        <f t="shared" si="6"/>
        <v>0</v>
      </c>
      <c r="U49" s="73">
        <f t="shared" si="6"/>
        <v>0</v>
      </c>
      <c r="V49" s="73">
        <f t="shared" si="6"/>
        <v>0</v>
      </c>
      <c r="W49" s="73">
        <f t="shared" si="6"/>
        <v>0</v>
      </c>
      <c r="X49" s="73">
        <f t="shared" si="6"/>
        <v>0</v>
      </c>
      <c r="Y49" s="73">
        <f t="shared" si="6"/>
        <v>0</v>
      </c>
      <c r="Z49" s="73">
        <f t="shared" si="6"/>
        <v>0</v>
      </c>
      <c r="AA49" s="73">
        <f t="shared" si="6"/>
        <v>0</v>
      </c>
      <c r="AB49" s="73">
        <f t="shared" si="6"/>
        <v>0</v>
      </c>
      <c r="AC49" s="73">
        <f t="shared" si="6"/>
        <v>0</v>
      </c>
      <c r="AD49" s="73">
        <f t="shared" si="6"/>
        <v>0</v>
      </c>
      <c r="AE49" s="73">
        <f t="shared" si="6"/>
        <v>0</v>
      </c>
      <c r="AF49" s="73">
        <f t="shared" si="6"/>
        <v>0</v>
      </c>
      <c r="AG49" s="73">
        <f t="shared" si="6"/>
        <v>0</v>
      </c>
      <c r="AH49" s="73">
        <f>IFERROR((AH22-AH8)/AH8,"-")</f>
        <v>2.8600418542710726E-2</v>
      </c>
    </row>
    <row r="50" spans="2:36" x14ac:dyDescent="0.25">
      <c r="B50" s="48" t="s">
        <v>86</v>
      </c>
      <c r="C50" s="48" t="s">
        <v>186</v>
      </c>
      <c r="D50" s="183" t="s">
        <v>181</v>
      </c>
      <c r="E50" s="73">
        <f t="shared" si="6"/>
        <v>0</v>
      </c>
      <c r="F50" s="73">
        <f t="shared" si="6"/>
        <v>0</v>
      </c>
      <c r="G50" s="73">
        <f t="shared" si="6"/>
        <v>0</v>
      </c>
      <c r="H50" s="73">
        <f t="shared" si="6"/>
        <v>0</v>
      </c>
      <c r="I50" s="73">
        <f t="shared" si="6"/>
        <v>0</v>
      </c>
      <c r="J50" s="73">
        <f t="shared" si="6"/>
        <v>0</v>
      </c>
      <c r="K50" s="73">
        <f t="shared" si="6"/>
        <v>0</v>
      </c>
      <c r="L50" s="73">
        <f t="shared" si="6"/>
        <v>0</v>
      </c>
      <c r="M50" s="73">
        <f t="shared" si="6"/>
        <v>0</v>
      </c>
      <c r="N50" s="73">
        <f t="shared" si="6"/>
        <v>0</v>
      </c>
      <c r="O50" s="73">
        <f t="shared" si="6"/>
        <v>0</v>
      </c>
      <c r="P50" s="73">
        <f t="shared" si="6"/>
        <v>0</v>
      </c>
      <c r="Q50" s="73">
        <f t="shared" si="6"/>
        <v>0</v>
      </c>
      <c r="R50" s="73">
        <f t="shared" si="6"/>
        <v>0</v>
      </c>
      <c r="S50" s="73">
        <f t="shared" si="6"/>
        <v>0</v>
      </c>
      <c r="T50" s="73">
        <f t="shared" si="6"/>
        <v>0</v>
      </c>
      <c r="U50" s="73">
        <f t="shared" si="6"/>
        <v>0</v>
      </c>
      <c r="V50" s="73">
        <f t="shared" si="6"/>
        <v>0</v>
      </c>
      <c r="W50" s="73">
        <f t="shared" si="6"/>
        <v>0</v>
      </c>
      <c r="X50" s="73">
        <f t="shared" si="6"/>
        <v>0</v>
      </c>
      <c r="Y50" s="73">
        <f t="shared" si="6"/>
        <v>0</v>
      </c>
      <c r="Z50" s="73">
        <f t="shared" si="6"/>
        <v>0</v>
      </c>
      <c r="AA50" s="73">
        <f t="shared" si="6"/>
        <v>0</v>
      </c>
      <c r="AB50" s="73">
        <f t="shared" si="6"/>
        <v>0</v>
      </c>
      <c r="AC50" s="73">
        <f t="shared" si="6"/>
        <v>0</v>
      </c>
      <c r="AD50" s="73">
        <f t="shared" si="6"/>
        <v>0</v>
      </c>
      <c r="AE50" s="73">
        <f t="shared" si="6"/>
        <v>0</v>
      </c>
      <c r="AF50" s="73">
        <f t="shared" si="6"/>
        <v>0</v>
      </c>
      <c r="AG50" s="73">
        <f t="shared" si="6"/>
        <v>0</v>
      </c>
      <c r="AH50" s="73">
        <f t="shared" si="6"/>
        <v>1.5355671456514564E-3</v>
      </c>
    </row>
    <row r="51" spans="2:36" x14ac:dyDescent="0.25">
      <c r="B51" s="48" t="s">
        <v>90</v>
      </c>
      <c r="C51" s="48" t="s">
        <v>187</v>
      </c>
      <c r="D51" s="183" t="s">
        <v>181</v>
      </c>
      <c r="E51" s="73">
        <f t="shared" si="6"/>
        <v>0</v>
      </c>
      <c r="F51" s="73">
        <f t="shared" si="6"/>
        <v>0</v>
      </c>
      <c r="G51" s="73">
        <f t="shared" si="6"/>
        <v>0</v>
      </c>
      <c r="H51" s="73">
        <f t="shared" si="6"/>
        <v>0</v>
      </c>
      <c r="I51" s="73">
        <f t="shared" si="6"/>
        <v>0</v>
      </c>
      <c r="J51" s="73">
        <f t="shared" si="6"/>
        <v>0</v>
      </c>
      <c r="K51" s="73">
        <f t="shared" si="6"/>
        <v>0</v>
      </c>
      <c r="L51" s="73">
        <f t="shared" si="6"/>
        <v>0</v>
      </c>
      <c r="M51" s="73">
        <f t="shared" si="6"/>
        <v>0</v>
      </c>
      <c r="N51" s="73">
        <f t="shared" si="6"/>
        <v>0</v>
      </c>
      <c r="O51" s="73">
        <f t="shared" si="6"/>
        <v>0</v>
      </c>
      <c r="P51" s="73">
        <f t="shared" si="6"/>
        <v>0</v>
      </c>
      <c r="Q51" s="73">
        <f t="shared" si="6"/>
        <v>0</v>
      </c>
      <c r="R51" s="73">
        <f t="shared" si="6"/>
        <v>0</v>
      </c>
      <c r="S51" s="73">
        <f t="shared" si="6"/>
        <v>0</v>
      </c>
      <c r="T51" s="73">
        <f t="shared" ref="T51:AH51" si="7">IFERROR((T24-T10)/T10,"-")</f>
        <v>0</v>
      </c>
      <c r="U51" s="73">
        <f t="shared" si="7"/>
        <v>0</v>
      </c>
      <c r="V51" s="73">
        <f t="shared" si="7"/>
        <v>0</v>
      </c>
      <c r="W51" s="73">
        <f t="shared" si="7"/>
        <v>0</v>
      </c>
      <c r="X51" s="73">
        <f t="shared" si="7"/>
        <v>0</v>
      </c>
      <c r="Y51" s="73">
        <f t="shared" si="7"/>
        <v>0</v>
      </c>
      <c r="Z51" s="73">
        <f t="shared" si="7"/>
        <v>0</v>
      </c>
      <c r="AA51" s="73">
        <f t="shared" si="7"/>
        <v>0</v>
      </c>
      <c r="AB51" s="73">
        <f t="shared" si="7"/>
        <v>0</v>
      </c>
      <c r="AC51" s="73">
        <f t="shared" si="7"/>
        <v>0</v>
      </c>
      <c r="AD51" s="73">
        <f t="shared" si="7"/>
        <v>0</v>
      </c>
      <c r="AE51" s="73">
        <f t="shared" si="7"/>
        <v>0</v>
      </c>
      <c r="AF51" s="73">
        <f t="shared" si="7"/>
        <v>0</v>
      </c>
      <c r="AG51" s="73">
        <f t="shared" si="7"/>
        <v>0</v>
      </c>
      <c r="AH51" s="73">
        <f t="shared" si="7"/>
        <v>0</v>
      </c>
    </row>
    <row r="52" spans="2:36" x14ac:dyDescent="0.25">
      <c r="B52" s="48" t="s">
        <v>90</v>
      </c>
      <c r="C52" s="48" t="s">
        <v>187</v>
      </c>
      <c r="D52" s="183" t="s">
        <v>181</v>
      </c>
      <c r="E52" s="73">
        <f t="shared" ref="E52:AG54" si="8">IFERROR((E25-E11)/E11,"-")</f>
        <v>0</v>
      </c>
      <c r="F52" s="73">
        <f t="shared" si="8"/>
        <v>0</v>
      </c>
      <c r="G52" s="73">
        <f t="shared" si="8"/>
        <v>0</v>
      </c>
      <c r="H52" s="73">
        <f t="shared" si="8"/>
        <v>0</v>
      </c>
      <c r="I52" s="73">
        <f t="shared" si="8"/>
        <v>0</v>
      </c>
      <c r="J52" s="73">
        <f t="shared" si="8"/>
        <v>0</v>
      </c>
      <c r="K52" s="73">
        <f t="shared" si="8"/>
        <v>0</v>
      </c>
      <c r="L52" s="73">
        <f t="shared" si="8"/>
        <v>0</v>
      </c>
      <c r="M52" s="73">
        <f t="shared" si="8"/>
        <v>0</v>
      </c>
      <c r="N52" s="73">
        <f t="shared" si="8"/>
        <v>0</v>
      </c>
      <c r="O52" s="73">
        <f t="shared" si="8"/>
        <v>0</v>
      </c>
      <c r="P52" s="73">
        <f t="shared" si="8"/>
        <v>0</v>
      </c>
      <c r="Q52" s="73">
        <f t="shared" si="8"/>
        <v>0</v>
      </c>
      <c r="R52" s="73">
        <f t="shared" si="8"/>
        <v>0</v>
      </c>
      <c r="S52" s="73">
        <f t="shared" si="8"/>
        <v>0</v>
      </c>
      <c r="T52" s="73">
        <f t="shared" si="8"/>
        <v>0</v>
      </c>
      <c r="U52" s="73">
        <f t="shared" si="8"/>
        <v>0</v>
      </c>
      <c r="V52" s="73">
        <f t="shared" si="8"/>
        <v>0</v>
      </c>
      <c r="W52" s="73">
        <f t="shared" si="8"/>
        <v>0</v>
      </c>
      <c r="X52" s="73">
        <f t="shared" si="8"/>
        <v>0</v>
      </c>
      <c r="Y52" s="73">
        <f t="shared" si="8"/>
        <v>0</v>
      </c>
      <c r="Z52" s="73">
        <f t="shared" si="8"/>
        <v>0</v>
      </c>
      <c r="AA52" s="73">
        <f t="shared" si="8"/>
        <v>-2.7777777777779141E-3</v>
      </c>
      <c r="AB52" s="73">
        <f t="shared" si="8"/>
        <v>-9.2592592592593628E-3</v>
      </c>
      <c r="AC52" s="73">
        <f t="shared" si="8"/>
        <v>1.8518518518518268E-2</v>
      </c>
      <c r="AD52" s="73">
        <f t="shared" si="8"/>
        <v>2.129629629629616E-2</v>
      </c>
      <c r="AE52" s="73">
        <f t="shared" si="8"/>
        <v>4.9074074074073895E-2</v>
      </c>
      <c r="AF52" s="73">
        <f t="shared" si="8"/>
        <v>5.9259259259258873E-2</v>
      </c>
      <c r="AG52" s="73">
        <f t="shared" si="8"/>
        <v>5.9259259259259268E-2</v>
      </c>
      <c r="AH52" s="73">
        <f>IFERROR((AH25-AH11)/AH11,"-")</f>
        <v>5.925925925925956E-2</v>
      </c>
      <c r="AJ52" s="229"/>
    </row>
    <row r="53" spans="2:36" x14ac:dyDescent="0.25">
      <c r="B53" s="48" t="s">
        <v>188</v>
      </c>
      <c r="C53" s="48" t="s">
        <v>189</v>
      </c>
      <c r="D53" s="183" t="s">
        <v>181</v>
      </c>
      <c r="E53" s="73" t="str">
        <f t="shared" si="8"/>
        <v>-</v>
      </c>
      <c r="F53" s="73" t="str">
        <f t="shared" si="8"/>
        <v>-</v>
      </c>
      <c r="G53" s="73" t="str">
        <f t="shared" si="8"/>
        <v>-</v>
      </c>
      <c r="H53" s="73" t="str">
        <f t="shared" si="8"/>
        <v>-</v>
      </c>
      <c r="I53" s="73" t="str">
        <f t="shared" si="8"/>
        <v>-</v>
      </c>
      <c r="J53" s="73" t="str">
        <f t="shared" si="8"/>
        <v>-</v>
      </c>
      <c r="K53" s="73" t="str">
        <f t="shared" si="8"/>
        <v>-</v>
      </c>
      <c r="L53" s="73" t="str">
        <f t="shared" si="8"/>
        <v>-</v>
      </c>
      <c r="M53" s="73" t="str">
        <f t="shared" si="8"/>
        <v>-</v>
      </c>
      <c r="N53" s="73" t="str">
        <f t="shared" si="8"/>
        <v>-</v>
      </c>
      <c r="O53" s="73" t="str">
        <f t="shared" si="8"/>
        <v>-</v>
      </c>
      <c r="P53" s="73" t="str">
        <f t="shared" si="8"/>
        <v>-</v>
      </c>
      <c r="Q53" s="73" t="str">
        <f t="shared" si="8"/>
        <v>-</v>
      </c>
      <c r="R53" s="73" t="str">
        <f t="shared" si="8"/>
        <v>-</v>
      </c>
      <c r="S53" s="73" t="str">
        <f t="shared" si="8"/>
        <v>-</v>
      </c>
      <c r="T53" s="73" t="str">
        <f t="shared" si="8"/>
        <v>-</v>
      </c>
      <c r="U53" s="73" t="str">
        <f t="shared" si="8"/>
        <v>-</v>
      </c>
      <c r="V53" s="73" t="str">
        <f t="shared" si="8"/>
        <v>-</v>
      </c>
      <c r="W53" s="73" t="str">
        <f t="shared" si="8"/>
        <v>-</v>
      </c>
      <c r="X53" s="73" t="str">
        <f t="shared" si="8"/>
        <v>-</v>
      </c>
      <c r="Y53" s="73" t="str">
        <f t="shared" si="8"/>
        <v>-</v>
      </c>
      <c r="Z53" s="73" t="str">
        <f t="shared" si="8"/>
        <v>-</v>
      </c>
      <c r="AA53" s="73" t="str">
        <f t="shared" si="8"/>
        <v>-</v>
      </c>
      <c r="AB53" s="73" t="str">
        <f t="shared" si="8"/>
        <v>-</v>
      </c>
      <c r="AC53" s="73" t="str">
        <f t="shared" si="8"/>
        <v>-</v>
      </c>
      <c r="AD53" s="73" t="str">
        <f t="shared" si="8"/>
        <v>-</v>
      </c>
      <c r="AE53" s="73" t="str">
        <f t="shared" si="8"/>
        <v>-</v>
      </c>
      <c r="AF53" s="73" t="str">
        <f t="shared" si="8"/>
        <v>-</v>
      </c>
      <c r="AG53" s="73" t="str">
        <f t="shared" si="8"/>
        <v>-</v>
      </c>
      <c r="AH53" s="73" t="str">
        <f>IFERROR((AH26-AH12)/AH12,"-")</f>
        <v>-</v>
      </c>
    </row>
    <row r="54" spans="2:36" s="47" customFormat="1" x14ac:dyDescent="0.25">
      <c r="B54" s="191"/>
      <c r="C54" s="191" t="s">
        <v>98</v>
      </c>
      <c r="D54" s="192" t="s">
        <v>181</v>
      </c>
      <c r="E54" s="78">
        <f t="shared" si="8"/>
        <v>0</v>
      </c>
      <c r="F54" s="78">
        <f t="shared" si="8"/>
        <v>0</v>
      </c>
      <c r="G54" s="78">
        <f t="shared" si="8"/>
        <v>0</v>
      </c>
      <c r="H54" s="78">
        <f t="shared" si="8"/>
        <v>0</v>
      </c>
      <c r="I54" s="78">
        <f t="shared" si="8"/>
        <v>0</v>
      </c>
      <c r="J54" s="78">
        <f t="shared" si="8"/>
        <v>0</v>
      </c>
      <c r="K54" s="78">
        <f t="shared" si="8"/>
        <v>0</v>
      </c>
      <c r="L54" s="78">
        <f t="shared" si="8"/>
        <v>0</v>
      </c>
      <c r="M54" s="78">
        <f t="shared" si="8"/>
        <v>0</v>
      </c>
      <c r="N54" s="78">
        <f t="shared" si="8"/>
        <v>0</v>
      </c>
      <c r="O54" s="78">
        <f t="shared" si="8"/>
        <v>0</v>
      </c>
      <c r="P54" s="78">
        <f t="shared" si="8"/>
        <v>0</v>
      </c>
      <c r="Q54" s="78">
        <f t="shared" si="8"/>
        <v>0</v>
      </c>
      <c r="R54" s="78">
        <f t="shared" si="8"/>
        <v>0</v>
      </c>
      <c r="S54" s="78">
        <f t="shared" si="8"/>
        <v>1.7267798670747837E-2</v>
      </c>
      <c r="T54" s="78">
        <f t="shared" si="8"/>
        <v>2.5367658700814092E-2</v>
      </c>
      <c r="U54" s="78">
        <f t="shared" si="8"/>
        <v>1.777076237300558E-2</v>
      </c>
      <c r="V54" s="78">
        <f t="shared" si="8"/>
        <v>2.8733247155728461E-2</v>
      </c>
      <c r="W54" s="78">
        <f t="shared" si="8"/>
        <v>4.6416219590937377E-2</v>
      </c>
      <c r="X54" s="78">
        <f t="shared" si="8"/>
        <v>5.1586824040367622E-2</v>
      </c>
      <c r="Y54" s="78">
        <f t="shared" si="8"/>
        <v>5.0541834590781699E-3</v>
      </c>
      <c r="Z54" s="78">
        <f t="shared" si="8"/>
        <v>-6.0174049829712977E-3</v>
      </c>
      <c r="AA54" s="78">
        <f t="shared" si="8"/>
        <v>-1.5444049420589784E-3</v>
      </c>
      <c r="AB54" s="78">
        <f t="shared" si="8"/>
        <v>-3.8638333356364658E-3</v>
      </c>
      <c r="AC54" s="78">
        <f t="shared" si="8"/>
        <v>-4.7468551106821678E-3</v>
      </c>
      <c r="AD54" s="78">
        <f t="shared" si="8"/>
        <v>4.4761453044441452E-3</v>
      </c>
      <c r="AE54" s="78">
        <f t="shared" si="8"/>
        <v>1.6368044701645175E-3</v>
      </c>
      <c r="AF54" s="78">
        <f t="shared" si="8"/>
        <v>6.5914382985722587E-3</v>
      </c>
      <c r="AG54" s="78">
        <f t="shared" si="8"/>
        <v>6.4970976441618622E-3</v>
      </c>
      <c r="AH54" s="78">
        <f>IFERROR((AH27-AH13)/AH13,"-")</f>
        <v>1.0457549602736795E-2</v>
      </c>
      <c r="AJ54" s="229"/>
    </row>
    <row r="57" spans="2:36" x14ac:dyDescent="0.25">
      <c r="C57" s="193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Z87"/>
  <sheetViews>
    <sheetView zoomScale="75" zoomScaleNormal="75" workbookViewId="0">
      <pane ySplit="1" topLeftCell="A2" activePane="bottomLeft" state="frozen"/>
      <selection pane="bottomLeft" activeCell="X1" sqref="X1:X1048576"/>
    </sheetView>
  </sheetViews>
  <sheetFormatPr defaultColWidth="9.140625" defaultRowHeight="15" x14ac:dyDescent="0.25"/>
  <cols>
    <col min="1" max="1" width="3.42578125" style="5" customWidth="1"/>
    <col min="2" max="2" width="10.28515625" style="5" customWidth="1"/>
    <col min="3" max="3" width="10.28515625" style="24" customWidth="1"/>
    <col min="4" max="4" width="12.5703125" style="8" bestFit="1" customWidth="1"/>
    <col min="5" max="5" width="10.28515625" style="9" customWidth="1"/>
    <col min="6" max="6" width="10.28515625" style="10" customWidth="1"/>
    <col min="7" max="8" width="10.28515625" style="11" customWidth="1"/>
    <col min="9" max="15" width="10.28515625" style="8" customWidth="1"/>
    <col min="16" max="19" width="10.28515625" style="11" customWidth="1"/>
    <col min="20" max="23" width="10.28515625" style="9" customWidth="1"/>
    <col min="24" max="24" width="10.42578125" style="12" customWidth="1"/>
    <col min="25" max="25" width="10.28515625" style="12" customWidth="1"/>
    <col min="26" max="26" width="9.140625" style="12"/>
    <col min="27" max="16384" width="9.140625" style="5"/>
  </cols>
  <sheetData>
    <row r="1" spans="2:26" x14ac:dyDescent="0.25">
      <c r="B1" s="6" t="s">
        <v>214</v>
      </c>
      <c r="C1" s="7"/>
    </row>
    <row r="2" spans="2:26" x14ac:dyDescent="0.25"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2"/>
    </row>
    <row r="3" spans="2:26" ht="9" customHeight="1" x14ac:dyDescent="0.25">
      <c r="B3" s="52"/>
      <c r="C3" s="194"/>
      <c r="D3" s="195"/>
      <c r="E3" s="196"/>
      <c r="F3" s="197"/>
      <c r="G3" s="198"/>
      <c r="H3" s="198"/>
      <c r="I3" s="195"/>
      <c r="J3" s="195"/>
      <c r="K3" s="195"/>
      <c r="L3" s="195"/>
      <c r="M3" s="195"/>
      <c r="N3" s="195"/>
      <c r="O3" s="195"/>
      <c r="P3" s="198"/>
      <c r="Q3" s="198"/>
      <c r="R3" s="198"/>
      <c r="S3" s="198"/>
      <c r="T3" s="196"/>
      <c r="U3" s="196"/>
      <c r="V3" s="196"/>
      <c r="W3" s="12"/>
    </row>
    <row r="4" spans="2:26" s="14" customFormat="1" x14ac:dyDescent="0.25">
      <c r="B4" s="199"/>
      <c r="C4" s="199" t="s">
        <v>0</v>
      </c>
      <c r="D4" s="200" t="s">
        <v>1</v>
      </c>
      <c r="E4" s="198" t="s">
        <v>1</v>
      </c>
      <c r="F4" s="201" t="s">
        <v>1</v>
      </c>
      <c r="G4" s="198" t="s">
        <v>1</v>
      </c>
      <c r="H4" s="198" t="s">
        <v>19</v>
      </c>
      <c r="I4" s="200" t="s">
        <v>1</v>
      </c>
      <c r="J4" s="200" t="s">
        <v>1</v>
      </c>
      <c r="K4" s="200" t="s">
        <v>1</v>
      </c>
      <c r="L4" s="200" t="s">
        <v>1</v>
      </c>
      <c r="M4" s="200" t="s">
        <v>1</v>
      </c>
      <c r="N4" s="200" t="s">
        <v>1</v>
      </c>
      <c r="O4" s="200" t="s">
        <v>1</v>
      </c>
      <c r="P4" s="201" t="s">
        <v>1</v>
      </c>
      <c r="Q4" s="200" t="s">
        <v>1</v>
      </c>
      <c r="R4" s="201" t="s">
        <v>1</v>
      </c>
      <c r="S4" s="201" t="s">
        <v>1</v>
      </c>
      <c r="T4" s="201" t="s">
        <v>1</v>
      </c>
      <c r="U4" s="201" t="s">
        <v>1</v>
      </c>
      <c r="V4" s="201" t="s">
        <v>1</v>
      </c>
      <c r="W4" s="15"/>
      <c r="X4" s="15"/>
      <c r="Y4" s="15"/>
      <c r="Z4" s="15"/>
    </row>
    <row r="5" spans="2:26" s="14" customFormat="1" ht="17.25" x14ac:dyDescent="0.25">
      <c r="B5" s="199" t="s">
        <v>2</v>
      </c>
      <c r="C5" s="199" t="s">
        <v>3</v>
      </c>
      <c r="D5" s="200" t="s">
        <v>4</v>
      </c>
      <c r="E5" s="198" t="s">
        <v>17</v>
      </c>
      <c r="F5" s="201" t="s">
        <v>5</v>
      </c>
      <c r="G5" s="198" t="s">
        <v>5</v>
      </c>
      <c r="H5" s="198" t="s">
        <v>20</v>
      </c>
      <c r="I5" s="200" t="s">
        <v>13</v>
      </c>
      <c r="J5" s="200" t="s">
        <v>14</v>
      </c>
      <c r="K5" s="200" t="s">
        <v>7</v>
      </c>
      <c r="L5" s="200" t="s">
        <v>15</v>
      </c>
      <c r="M5" s="200" t="s">
        <v>8</v>
      </c>
      <c r="N5" s="200" t="s">
        <v>16</v>
      </c>
      <c r="O5" s="200" t="s">
        <v>9</v>
      </c>
      <c r="P5" s="201" t="s">
        <v>6</v>
      </c>
      <c r="Q5" s="200" t="s">
        <v>14</v>
      </c>
      <c r="R5" s="201" t="s">
        <v>7</v>
      </c>
      <c r="S5" s="201" t="s">
        <v>15</v>
      </c>
      <c r="T5" s="201" t="s">
        <v>8</v>
      </c>
      <c r="U5" s="201" t="s">
        <v>36</v>
      </c>
      <c r="V5" s="201" t="s">
        <v>9</v>
      </c>
      <c r="W5" s="15"/>
      <c r="X5" s="15"/>
      <c r="Y5" s="15"/>
      <c r="Z5" s="15"/>
    </row>
    <row r="6" spans="2:26" s="32" customFormat="1" x14ac:dyDescent="0.25">
      <c r="B6" s="52"/>
      <c r="C6" s="194"/>
      <c r="D6" s="200" t="s">
        <v>10</v>
      </c>
      <c r="E6" s="198" t="s">
        <v>11</v>
      </c>
      <c r="F6" s="201" t="s">
        <v>12</v>
      </c>
      <c r="G6" s="198" t="s">
        <v>11</v>
      </c>
      <c r="H6" s="198" t="s">
        <v>11</v>
      </c>
      <c r="I6" s="200" t="s">
        <v>12</v>
      </c>
      <c r="J6" s="200" t="s">
        <v>12</v>
      </c>
      <c r="K6" s="200" t="s">
        <v>12</v>
      </c>
      <c r="L6" s="200" t="s">
        <v>12</v>
      </c>
      <c r="M6" s="200" t="s">
        <v>12</v>
      </c>
      <c r="N6" s="200" t="s">
        <v>12</v>
      </c>
      <c r="O6" s="200" t="s">
        <v>12</v>
      </c>
      <c r="P6" s="198" t="s">
        <v>11</v>
      </c>
      <c r="Q6" s="200" t="s">
        <v>11</v>
      </c>
      <c r="R6" s="198" t="s">
        <v>11</v>
      </c>
      <c r="S6" s="198" t="s">
        <v>11</v>
      </c>
      <c r="T6" s="198" t="s">
        <v>11</v>
      </c>
      <c r="U6" s="198" t="s">
        <v>11</v>
      </c>
      <c r="V6" s="198" t="s">
        <v>11</v>
      </c>
      <c r="W6" s="33"/>
      <c r="X6" s="34"/>
      <c r="Y6" s="34"/>
      <c r="Z6" s="33"/>
    </row>
    <row r="7" spans="2:26" s="16" customFormat="1" x14ac:dyDescent="0.25">
      <c r="B7" s="202"/>
      <c r="C7" s="202"/>
      <c r="D7" s="203"/>
      <c r="E7" s="204"/>
      <c r="F7" s="205"/>
      <c r="G7" s="204"/>
      <c r="H7" s="204"/>
      <c r="I7" s="203"/>
      <c r="J7" s="203"/>
      <c r="K7" s="203"/>
      <c r="L7" s="203"/>
      <c r="M7" s="203"/>
      <c r="N7" s="203"/>
      <c r="O7" s="203"/>
      <c r="P7" s="203"/>
      <c r="Q7" s="203"/>
      <c r="R7" s="204"/>
      <c r="S7" s="204"/>
      <c r="T7" s="204"/>
      <c r="U7" s="204"/>
      <c r="V7" s="204"/>
      <c r="W7" s="17"/>
      <c r="X7" s="17"/>
      <c r="Y7" s="17"/>
      <c r="Z7" s="17"/>
    </row>
    <row r="8" spans="2:26" x14ac:dyDescent="0.25">
      <c r="B8" s="24">
        <v>1990</v>
      </c>
      <c r="C8" s="80">
        <v>3505800</v>
      </c>
      <c r="D8" s="206">
        <v>1.7887625750517537</v>
      </c>
      <c r="E8" s="80">
        <f>G8/F8</f>
        <v>2088927.1795211881</v>
      </c>
      <c r="F8" s="206">
        <v>0.92167757360938973</v>
      </c>
      <c r="G8" s="80">
        <v>1925317.3342677949</v>
      </c>
      <c r="H8" s="80">
        <v>11987.22</v>
      </c>
      <c r="I8" s="207">
        <f t="shared" ref="I8:O8" si="0">P8/$G8</f>
        <v>0.39308048780487809</v>
      </c>
      <c r="J8" s="207">
        <f t="shared" si="0"/>
        <v>0</v>
      </c>
      <c r="K8" s="207">
        <f t="shared" si="0"/>
        <v>0.29496097560975615</v>
      </c>
      <c r="L8" s="207">
        <f t="shared" si="0"/>
        <v>5.1646341463414638E-2</v>
      </c>
      <c r="M8" s="207">
        <f t="shared" si="0"/>
        <v>9.7560975609756101E-2</v>
      </c>
      <c r="N8" s="207">
        <f t="shared" si="0"/>
        <v>0</v>
      </c>
      <c r="O8" s="207">
        <f t="shared" si="0"/>
        <v>0.16275121951219507</v>
      </c>
      <c r="P8" s="80">
        <v>756804.67693317228</v>
      </c>
      <c r="Q8" s="208"/>
      <c r="R8" s="80">
        <v>567893.47927400377</v>
      </c>
      <c r="S8" s="80">
        <v>99435.596471025754</v>
      </c>
      <c r="T8" s="80">
        <v>187835.83748954098</v>
      </c>
      <c r="U8" s="80"/>
      <c r="V8" s="80">
        <v>313347.74410005211</v>
      </c>
      <c r="W8" s="12"/>
      <c r="X8" s="18"/>
      <c r="Y8" s="19"/>
    </row>
    <row r="9" spans="2:26" x14ac:dyDescent="0.25">
      <c r="B9" s="24">
        <v>1991</v>
      </c>
      <c r="C9" s="80">
        <v>3525700</v>
      </c>
      <c r="D9" s="206">
        <v>1.7475080242493379</v>
      </c>
      <c r="E9" s="80">
        <f t="shared" ref="E9:E27" si="1">G9/F9</f>
        <v>2070926.6290440727</v>
      </c>
      <c r="F9" s="206">
        <v>0.92167757360938973</v>
      </c>
      <c r="G9" s="80">
        <v>1908726.6305804136</v>
      </c>
      <c r="H9" s="80">
        <v>11987.22</v>
      </c>
      <c r="I9" s="207">
        <f t="shared" ref="I9:O31" si="2">P9/$G9</f>
        <v>0.37732010867419169</v>
      </c>
      <c r="J9" s="207">
        <f t="shared" si="2"/>
        <v>0</v>
      </c>
      <c r="K9" s="207">
        <f t="shared" si="2"/>
        <v>0.29633291725671035</v>
      </c>
      <c r="L9" s="207">
        <f t="shared" si="2"/>
        <v>5.1646341463414631E-2</v>
      </c>
      <c r="M9" s="207">
        <f t="shared" si="2"/>
        <v>8.000107177439697E-2</v>
      </c>
      <c r="N9" s="207">
        <f t="shared" si="2"/>
        <v>0</v>
      </c>
      <c r="O9" s="207">
        <f t="shared" si="2"/>
        <v>0.19469956083128637</v>
      </c>
      <c r="P9" s="80">
        <v>720200.93967992545</v>
      </c>
      <c r="Q9" s="209"/>
      <c r="R9" s="80">
        <v>565618.5306854652</v>
      </c>
      <c r="S9" s="80">
        <v>98578.747323268923</v>
      </c>
      <c r="T9" s="80">
        <v>152700.17617076656</v>
      </c>
      <c r="U9" s="80"/>
      <c r="V9" s="80">
        <v>371628.23672098748</v>
      </c>
      <c r="W9" s="12"/>
      <c r="X9" s="18"/>
      <c r="Y9" s="19"/>
    </row>
    <row r="10" spans="2:26" x14ac:dyDescent="0.25">
      <c r="B10" s="24">
        <v>1992</v>
      </c>
      <c r="C10" s="80">
        <v>3554500</v>
      </c>
      <c r="D10" s="206">
        <v>1.7494574695013265</v>
      </c>
      <c r="E10" s="80">
        <f t="shared" si="1"/>
        <v>2050701.2878240929</v>
      </c>
      <c r="F10" s="206">
        <v>0.92167757360938973</v>
      </c>
      <c r="G10" s="80">
        <v>1890085.3871593608</v>
      </c>
      <c r="H10" s="80">
        <v>11987.22</v>
      </c>
      <c r="I10" s="207">
        <f t="shared" si="2"/>
        <v>0.36155972954350529</v>
      </c>
      <c r="J10" s="207">
        <f t="shared" si="2"/>
        <v>0</v>
      </c>
      <c r="K10" s="207">
        <f t="shared" si="2"/>
        <v>0.29770485890366466</v>
      </c>
      <c r="L10" s="207">
        <f t="shared" si="2"/>
        <v>5.1646341463414638E-2</v>
      </c>
      <c r="M10" s="207">
        <f t="shared" si="2"/>
        <v>6.2441167939037867E-2</v>
      </c>
      <c r="N10" s="207">
        <f t="shared" si="2"/>
        <v>0</v>
      </c>
      <c r="O10" s="207">
        <f t="shared" si="2"/>
        <v>0.22664790215037756</v>
      </c>
      <c r="P10" s="80">
        <v>683378.76139547001</v>
      </c>
      <c r="Q10" s="209"/>
      <c r="R10" s="80">
        <v>562687.60350015585</v>
      </c>
      <c r="S10" s="80">
        <v>97615.995300242605</v>
      </c>
      <c r="T10" s="80">
        <v>118019.13907873906</v>
      </c>
      <c r="U10" s="80"/>
      <c r="V10" s="80">
        <v>428383.88788475329</v>
      </c>
      <c r="W10" s="12"/>
      <c r="X10" s="18"/>
      <c r="Y10" s="19"/>
    </row>
    <row r="11" spans="2:26" s="20" customFormat="1" x14ac:dyDescent="0.25">
      <c r="B11" s="24">
        <v>1993</v>
      </c>
      <c r="C11" s="80">
        <v>3574100</v>
      </c>
      <c r="D11" s="206">
        <v>1.7400659922816089</v>
      </c>
      <c r="E11" s="80">
        <f t="shared" si="1"/>
        <v>2077578.5827798436</v>
      </c>
      <c r="F11" s="206">
        <v>0.92167757360938973</v>
      </c>
      <c r="G11" s="80">
        <v>1914857.587159361</v>
      </c>
      <c r="H11" s="80">
        <v>11987.22</v>
      </c>
      <c r="I11" s="207">
        <f t="shared" si="2"/>
        <v>0.34579935041281895</v>
      </c>
      <c r="J11" s="207">
        <f t="shared" si="2"/>
        <v>0</v>
      </c>
      <c r="K11" s="207">
        <f t="shared" si="2"/>
        <v>0.2990768005506188</v>
      </c>
      <c r="L11" s="207">
        <f t="shared" si="2"/>
        <v>5.1646341463414645E-2</v>
      </c>
      <c r="M11" s="207">
        <f t="shared" si="2"/>
        <v>4.488126410367875E-2</v>
      </c>
      <c r="N11" s="207">
        <f t="shared" si="2"/>
        <v>0</v>
      </c>
      <c r="O11" s="207">
        <f t="shared" si="2"/>
        <v>0.25859624346946886</v>
      </c>
      <c r="P11" s="80">
        <v>662156.50977276487</v>
      </c>
      <c r="Q11" s="209"/>
      <c r="R11" s="80">
        <v>572689.48067769932</v>
      </c>
      <c r="S11" s="80">
        <v>98895.388800242625</v>
      </c>
      <c r="T11" s="80">
        <v>85941.229090232329</v>
      </c>
      <c r="U11" s="80"/>
      <c r="V11" s="80">
        <v>495174.97881842178</v>
      </c>
      <c r="W11" s="12"/>
      <c r="X11" s="18"/>
      <c r="Y11" s="19"/>
      <c r="Z11" s="21"/>
    </row>
    <row r="12" spans="2:26" x14ac:dyDescent="0.25">
      <c r="B12" s="24">
        <v>1994</v>
      </c>
      <c r="C12" s="80">
        <v>3585900</v>
      </c>
      <c r="D12" s="206">
        <v>1.7365358307862568</v>
      </c>
      <c r="E12" s="80">
        <f t="shared" si="1"/>
        <v>2190130.0680247629</v>
      </c>
      <c r="F12" s="206">
        <v>0.92167757360938973</v>
      </c>
      <c r="G12" s="80">
        <v>2018593.7669860311</v>
      </c>
      <c r="H12" s="80">
        <v>11987.22</v>
      </c>
      <c r="I12" s="207">
        <f t="shared" si="2"/>
        <v>0.33003897128213261</v>
      </c>
      <c r="J12" s="207">
        <f t="shared" si="2"/>
        <v>0</v>
      </c>
      <c r="K12" s="207">
        <f t="shared" si="2"/>
        <v>0.300448742197573</v>
      </c>
      <c r="L12" s="207">
        <f t="shared" si="2"/>
        <v>5.1646341463414638E-2</v>
      </c>
      <c r="M12" s="207">
        <f t="shared" si="2"/>
        <v>2.7321360268319633E-2</v>
      </c>
      <c r="N12" s="207">
        <f t="shared" si="2"/>
        <v>0</v>
      </c>
      <c r="O12" s="207">
        <f t="shared" si="2"/>
        <v>0.29054458478856016</v>
      </c>
      <c r="P12" s="80">
        <v>666214.61029259465</v>
      </c>
      <c r="Q12" s="209"/>
      <c r="R12" s="80">
        <v>606483.95829881378</v>
      </c>
      <c r="S12" s="80">
        <v>104252.982965681</v>
      </c>
      <c r="T12" s="80">
        <v>55150.72754320981</v>
      </c>
      <c r="U12" s="80"/>
      <c r="V12" s="80">
        <v>586491.48788573197</v>
      </c>
      <c r="W12" s="12"/>
      <c r="X12" s="18"/>
      <c r="Y12" s="19"/>
    </row>
    <row r="13" spans="2:26" s="20" customFormat="1" x14ac:dyDescent="0.25">
      <c r="B13" s="24">
        <v>1995</v>
      </c>
      <c r="C13" s="80">
        <v>3601300</v>
      </c>
      <c r="D13" s="206">
        <v>1.7232559475288414</v>
      </c>
      <c r="E13" s="80">
        <f t="shared" si="1"/>
        <v>2117873.4976240224</v>
      </c>
      <c r="F13" s="206">
        <v>0.92167757360938973</v>
      </c>
      <c r="G13" s="80">
        <v>1951996.5065017405</v>
      </c>
      <c r="H13" s="80">
        <v>11987.22</v>
      </c>
      <c r="I13" s="207">
        <f t="shared" si="2"/>
        <v>0.31436370054815599</v>
      </c>
      <c r="J13" s="207">
        <f t="shared" si="2"/>
        <v>0</v>
      </c>
      <c r="K13" s="207">
        <f t="shared" si="2"/>
        <v>0.30191028115931984</v>
      </c>
      <c r="L13" s="207">
        <f t="shared" si="2"/>
        <v>4.5162394907841977E-2</v>
      </c>
      <c r="M13" s="207">
        <f t="shared" si="2"/>
        <v>9.7656527548836847E-3</v>
      </c>
      <c r="N13" s="207">
        <f t="shared" si="2"/>
        <v>9.7656527548836847E-3</v>
      </c>
      <c r="O13" s="207">
        <f t="shared" si="2"/>
        <v>0.31903231787491471</v>
      </c>
      <c r="P13" s="80">
        <v>613636.84524095978</v>
      </c>
      <c r="Q13" s="209"/>
      <c r="R13" s="80">
        <v>589327.8140999506</v>
      </c>
      <c r="S13" s="80">
        <v>88156.837085359541</v>
      </c>
      <c r="T13" s="80">
        <v>19062.520061242052</v>
      </c>
      <c r="U13" s="80">
        <v>19062.520061242052</v>
      </c>
      <c r="V13" s="80">
        <v>622749.96995298634</v>
      </c>
      <c r="W13" s="12"/>
      <c r="X13" s="18"/>
      <c r="Y13" s="19"/>
      <c r="Z13" s="21"/>
    </row>
    <row r="14" spans="2:26" x14ac:dyDescent="0.25">
      <c r="B14" s="24">
        <v>1996</v>
      </c>
      <c r="C14" s="80">
        <v>3626100</v>
      </c>
      <c r="D14" s="206">
        <v>1.7926814230270747</v>
      </c>
      <c r="E14" s="80">
        <f t="shared" si="1"/>
        <v>2533293.7083461871</v>
      </c>
      <c r="F14" s="206">
        <v>0.91779161695150169</v>
      </c>
      <c r="G14" s="80">
        <v>2325035.7287961128</v>
      </c>
      <c r="H14" s="80">
        <v>14828.12</v>
      </c>
      <c r="I14" s="207">
        <f t="shared" si="2"/>
        <v>0.28814658861476972</v>
      </c>
      <c r="J14" s="207">
        <f t="shared" si="2"/>
        <v>0</v>
      </c>
      <c r="K14" s="207">
        <f t="shared" si="2"/>
        <v>0.27898726082277692</v>
      </c>
      <c r="L14" s="207">
        <f t="shared" si="2"/>
        <v>3.91065491372199E-2</v>
      </c>
      <c r="M14" s="207">
        <f t="shared" si="2"/>
        <v>9.2876916066780332E-3</v>
      </c>
      <c r="N14" s="207">
        <f t="shared" si="2"/>
        <v>8.6917872502245801E-3</v>
      </c>
      <c r="O14" s="207">
        <f t="shared" si="2"/>
        <v>0.37578012256833082</v>
      </c>
      <c r="P14" s="80">
        <v>669951.11366005486</v>
      </c>
      <c r="Q14" s="209"/>
      <c r="R14" s="80">
        <v>648655.34929191635</v>
      </c>
      <c r="S14" s="80">
        <v>90924.123973957059</v>
      </c>
      <c r="T14" s="80">
        <v>21594.214823566203</v>
      </c>
      <c r="U14" s="80">
        <v>20208.715903866669</v>
      </c>
      <c r="V14" s="80">
        <v>873702.21114275162</v>
      </c>
      <c r="W14" s="12"/>
      <c r="X14" s="18"/>
      <c r="Y14" s="19"/>
    </row>
    <row r="15" spans="2:26" x14ac:dyDescent="0.25">
      <c r="B15" s="24">
        <v>1997</v>
      </c>
      <c r="C15" s="80">
        <v>3664300</v>
      </c>
      <c r="D15" s="206">
        <v>1.862106898525308</v>
      </c>
      <c r="E15" s="80">
        <f t="shared" si="1"/>
        <v>2614594.9826104427</v>
      </c>
      <c r="F15" s="206">
        <v>0.91390566029361364</v>
      </c>
      <c r="G15" s="80">
        <v>2389493.1539829657</v>
      </c>
      <c r="H15" s="80">
        <v>14828.12</v>
      </c>
      <c r="I15" s="207">
        <f t="shared" si="2"/>
        <v>0.2732838540715733</v>
      </c>
      <c r="J15" s="207">
        <f t="shared" si="2"/>
        <v>0</v>
      </c>
      <c r="K15" s="207">
        <f t="shared" si="2"/>
        <v>0.28410052380827039</v>
      </c>
      <c r="L15" s="207">
        <f t="shared" si="2"/>
        <v>3.363392918299829E-2</v>
      </c>
      <c r="M15" s="207">
        <f t="shared" si="2"/>
        <v>9.7781754518696164E-3</v>
      </c>
      <c r="N15" s="207">
        <f t="shared" si="2"/>
        <v>8.5883632715865708E-3</v>
      </c>
      <c r="O15" s="207">
        <f t="shared" si="2"/>
        <v>0.39061515421370174</v>
      </c>
      <c r="P15" s="80">
        <v>653009.89839810424</v>
      </c>
      <c r="Q15" s="209"/>
      <c r="R15" s="80">
        <v>678856.25668283668</v>
      </c>
      <c r="S15" s="80">
        <v>80368.043524322304</v>
      </c>
      <c r="T15" s="80">
        <v>23364.883300686743</v>
      </c>
      <c r="U15" s="80">
        <v>20521.835241374858</v>
      </c>
      <c r="V15" s="80">
        <v>933372.23683564074</v>
      </c>
      <c r="W15" s="12"/>
      <c r="X15" s="18"/>
      <c r="Y15" s="19"/>
    </row>
    <row r="16" spans="2:26" s="20" customFormat="1" x14ac:dyDescent="0.25">
      <c r="B16" s="24">
        <v>1998</v>
      </c>
      <c r="C16" s="80">
        <v>3703100</v>
      </c>
      <c r="D16" s="206">
        <v>1.9315323740235413</v>
      </c>
      <c r="E16" s="80">
        <f t="shared" si="1"/>
        <v>2412699.6356726144</v>
      </c>
      <c r="F16" s="206">
        <v>0.91001970363572571</v>
      </c>
      <c r="G16" s="80">
        <v>2195604.2074168161</v>
      </c>
      <c r="H16" s="80">
        <v>16753</v>
      </c>
      <c r="I16" s="207">
        <f t="shared" si="2"/>
        <v>0.25713552517799843</v>
      </c>
      <c r="J16" s="207">
        <f t="shared" si="2"/>
        <v>0</v>
      </c>
      <c r="K16" s="207">
        <f t="shared" si="2"/>
        <v>0.28499373498104302</v>
      </c>
      <c r="L16" s="207">
        <f t="shared" si="2"/>
        <v>2.8706366396305475E-2</v>
      </c>
      <c r="M16" s="207">
        <f t="shared" si="2"/>
        <v>1.0094853084952093E-2</v>
      </c>
      <c r="N16" s="207">
        <f t="shared" si="2"/>
        <v>8.3429971372198583E-3</v>
      </c>
      <c r="O16" s="207">
        <f t="shared" si="2"/>
        <v>0.41072652322248104</v>
      </c>
      <c r="P16" s="80">
        <v>564567.84095714602</v>
      </c>
      <c r="Q16" s="209"/>
      <c r="R16" s="80">
        <v>625733.44361181115</v>
      </c>
      <c r="S16" s="80">
        <v>63027.818839377011</v>
      </c>
      <c r="T16" s="80">
        <v>22164.301906575442</v>
      </c>
      <c r="U16" s="80">
        <v>18317.919616946372</v>
      </c>
      <c r="V16" s="80">
        <v>901792.88248496002</v>
      </c>
      <c r="W16" s="12"/>
      <c r="X16" s="18"/>
      <c r="Y16" s="19"/>
      <c r="Z16" s="21"/>
    </row>
    <row r="17" spans="2:26" x14ac:dyDescent="0.25">
      <c r="B17" s="24">
        <v>1999</v>
      </c>
      <c r="C17" s="80">
        <v>3741600</v>
      </c>
      <c r="D17" s="206">
        <v>1.9295676307600236</v>
      </c>
      <c r="E17" s="80">
        <f t="shared" si="1"/>
        <v>2128686.1123551</v>
      </c>
      <c r="F17" s="206">
        <v>0.89568389349902322</v>
      </c>
      <c r="G17" s="80">
        <v>1906629.8651515152</v>
      </c>
      <c r="H17" s="80">
        <v>16753</v>
      </c>
      <c r="I17" s="207">
        <f t="shared" si="2"/>
        <v>0.25777972492268558</v>
      </c>
      <c r="J17" s="207">
        <f t="shared" si="2"/>
        <v>0</v>
      </c>
      <c r="K17" s="207">
        <f t="shared" si="2"/>
        <v>0.27773203785441236</v>
      </c>
      <c r="L17" s="207">
        <f t="shared" si="2"/>
        <v>2.3896598209136862E-2</v>
      </c>
      <c r="M17" s="207">
        <f t="shared" si="2"/>
        <v>1.1173203026127785E-2</v>
      </c>
      <c r="N17" s="207">
        <f t="shared" si="2"/>
        <v>8.6876547120457222E-3</v>
      </c>
      <c r="O17" s="207">
        <f t="shared" si="2"/>
        <v>0.42073078127559171</v>
      </c>
      <c r="P17" s="80">
        <v>491490.52216813469</v>
      </c>
      <c r="Q17" s="209"/>
      <c r="R17" s="80">
        <v>529532.19788261375</v>
      </c>
      <c r="S17" s="80">
        <v>45561.967821066559</v>
      </c>
      <c r="T17" s="80">
        <v>21303.16257901652</v>
      </c>
      <c r="U17" s="80">
        <v>16564.141932110662</v>
      </c>
      <c r="V17" s="80">
        <v>802177.87276857311</v>
      </c>
      <c r="W17" s="12"/>
      <c r="X17" s="18"/>
      <c r="Y17" s="19"/>
    </row>
    <row r="18" spans="2:26" x14ac:dyDescent="0.25">
      <c r="B18" s="24">
        <v>2000</v>
      </c>
      <c r="C18" s="80">
        <v>3789500</v>
      </c>
      <c r="D18" s="206">
        <v>1.9276028874965059</v>
      </c>
      <c r="E18" s="80">
        <f t="shared" si="1"/>
        <v>2485546.3728484865</v>
      </c>
      <c r="F18" s="206">
        <v>0.88134808336232073</v>
      </c>
      <c r="G18" s="80">
        <v>2190631.5318181817</v>
      </c>
      <c r="H18" s="80">
        <v>18052</v>
      </c>
      <c r="I18" s="207">
        <f t="shared" si="2"/>
        <v>0.26241292978369146</v>
      </c>
      <c r="J18" s="207">
        <f t="shared" si="2"/>
        <v>0</v>
      </c>
      <c r="K18" s="207">
        <f t="shared" si="2"/>
        <v>0.28240953207680164</v>
      </c>
      <c r="L18" s="207">
        <f t="shared" si="2"/>
        <v>1.7263426445606165E-2</v>
      </c>
      <c r="M18" s="207">
        <f t="shared" si="2"/>
        <v>1.281153226601776E-2</v>
      </c>
      <c r="N18" s="207">
        <f t="shared" si="2"/>
        <v>9.4674611006480957E-3</v>
      </c>
      <c r="O18" s="207">
        <f t="shared" si="2"/>
        <v>0.41563511832723488</v>
      </c>
      <c r="P18" s="80">
        <v>574850.03834094503</v>
      </c>
      <c r="Q18" s="209"/>
      <c r="R18" s="80">
        <v>618655.22585345991</v>
      </c>
      <c r="S18" s="80">
        <v>37817.806318968738</v>
      </c>
      <c r="T18" s="80">
        <v>28065.346552844549</v>
      </c>
      <c r="U18" s="80">
        <v>20739.718813341788</v>
      </c>
      <c r="V18" s="80">
        <v>910503.39593862172</v>
      </c>
      <c r="W18" s="12"/>
      <c r="X18" s="18"/>
      <c r="Y18" s="19"/>
    </row>
    <row r="19" spans="2:26" s="22" customFormat="1" x14ac:dyDescent="0.25">
      <c r="B19" s="24">
        <v>2001</v>
      </c>
      <c r="C19" s="80">
        <v>3847200</v>
      </c>
      <c r="D19" s="206">
        <v>1.925638144232988</v>
      </c>
      <c r="E19" s="80">
        <f t="shared" si="1"/>
        <v>2649230.7003599559</v>
      </c>
      <c r="F19" s="206">
        <v>0.86701227322561814</v>
      </c>
      <c r="G19" s="80">
        <v>2296915.5318181817</v>
      </c>
      <c r="H19" s="80">
        <v>18052</v>
      </c>
      <c r="I19" s="207">
        <f t="shared" si="2"/>
        <v>0.2657176733793572</v>
      </c>
      <c r="J19" s="207">
        <f t="shared" si="2"/>
        <v>0</v>
      </c>
      <c r="K19" s="207">
        <f t="shared" si="2"/>
        <v>0.28297336416279384</v>
      </c>
      <c r="L19" s="207">
        <f t="shared" si="2"/>
        <v>1.1166248134699583E-2</v>
      </c>
      <c r="M19" s="207">
        <f t="shared" si="2"/>
        <v>1.4279584749917695E-2</v>
      </c>
      <c r="N19" s="207">
        <f t="shared" si="2"/>
        <v>1.0107032530544811E-2</v>
      </c>
      <c r="O19" s="207">
        <f t="shared" si="2"/>
        <v>0.41575609704268701</v>
      </c>
      <c r="P19" s="80">
        <v>610331.0510636362</v>
      </c>
      <c r="Q19" s="209"/>
      <c r="R19" s="80">
        <v>649965.91523636365</v>
      </c>
      <c r="S19" s="80">
        <v>25647.928772727271</v>
      </c>
      <c r="T19" s="80">
        <v>32799</v>
      </c>
      <c r="U19" s="80">
        <v>23215</v>
      </c>
      <c r="V19" s="80">
        <v>954956.63674545498</v>
      </c>
      <c r="W19" s="12"/>
      <c r="X19" s="18"/>
      <c r="Y19" s="19"/>
      <c r="Z19" s="23"/>
    </row>
    <row r="20" spans="2:26" x14ac:dyDescent="0.25">
      <c r="B20" s="24">
        <v>2002</v>
      </c>
      <c r="C20" s="80">
        <v>3917200</v>
      </c>
      <c r="D20" s="206">
        <v>1.9026625112430042</v>
      </c>
      <c r="E20" s="80">
        <f t="shared" si="1"/>
        <v>2767019.6553212889</v>
      </c>
      <c r="F20" s="206">
        <v>0.79284999931214717</v>
      </c>
      <c r="G20" s="80">
        <v>2193831.5318181817</v>
      </c>
      <c r="H20" s="80">
        <v>14909</v>
      </c>
      <c r="I20" s="207">
        <f t="shared" si="2"/>
        <v>0.27343008757476772</v>
      </c>
      <c r="J20" s="207">
        <f t="shared" si="2"/>
        <v>0</v>
      </c>
      <c r="K20" s="207">
        <f t="shared" si="2"/>
        <v>0.27186370020492606</v>
      </c>
      <c r="L20" s="207">
        <f t="shared" si="2"/>
        <v>8.524346294722181E-3</v>
      </c>
      <c r="M20" s="207">
        <f t="shared" si="2"/>
        <v>1.4511566900605103E-2</v>
      </c>
      <c r="N20" s="207">
        <f t="shared" si="2"/>
        <v>1.1025540490121392E-2</v>
      </c>
      <c r="O20" s="207">
        <f t="shared" si="2"/>
        <v>0.42064475853485761</v>
      </c>
      <c r="P20" s="80">
        <v>599859.54786933225</v>
      </c>
      <c r="Q20" s="209"/>
      <c r="R20" s="80">
        <v>596423.15786633187</v>
      </c>
      <c r="S20" s="80">
        <v>18700.979689499003</v>
      </c>
      <c r="T20" s="80">
        <v>31835.933042636516</v>
      </c>
      <c r="U20" s="80">
        <v>24188.178382566399</v>
      </c>
      <c r="V20" s="80">
        <v>922823.73496781581</v>
      </c>
      <c r="W20" s="12"/>
      <c r="X20" s="18"/>
      <c r="Y20" s="19"/>
    </row>
    <row r="21" spans="2:26" x14ac:dyDescent="0.25">
      <c r="B21" s="24">
        <v>2003</v>
      </c>
      <c r="C21" s="80">
        <v>3979900</v>
      </c>
      <c r="D21" s="206">
        <v>2.0086454984241016</v>
      </c>
      <c r="E21" s="80">
        <f t="shared" si="1"/>
        <v>2817984.3300163113</v>
      </c>
      <c r="F21" s="206">
        <v>0.71604059878400572</v>
      </c>
      <c r="G21" s="80">
        <v>2017791.1870288248</v>
      </c>
      <c r="H21" s="80">
        <v>14909</v>
      </c>
      <c r="I21" s="207">
        <f t="shared" ref="I21:O21" si="3">P21/$G21</f>
        <v>0.27972446691552927</v>
      </c>
      <c r="J21" s="207">
        <f t="shared" si="3"/>
        <v>0</v>
      </c>
      <c r="K21" s="207">
        <f t="shared" si="3"/>
        <v>0.28566678346835367</v>
      </c>
      <c r="L21" s="207">
        <f t="shared" si="3"/>
        <v>7.6513306400893977E-3</v>
      </c>
      <c r="M21" s="207">
        <f t="shared" si="3"/>
        <v>1.515540861531983E-2</v>
      </c>
      <c r="N21" s="207">
        <f t="shared" si="3"/>
        <v>1.1402565448334302E-2</v>
      </c>
      <c r="O21" s="207">
        <f t="shared" si="3"/>
        <v>0.40039944491237356</v>
      </c>
      <c r="P21" s="80">
        <v>564425.56413849106</v>
      </c>
      <c r="Q21" s="209"/>
      <c r="R21" s="80">
        <v>576415.91810931556</v>
      </c>
      <c r="S21" s="80">
        <v>15438.787534616004</v>
      </c>
      <c r="T21" s="80">
        <v>30580.449939813079</v>
      </c>
      <c r="U21" s="80">
        <v>23007.996071168334</v>
      </c>
      <c r="V21" s="80">
        <v>807922.47123542079</v>
      </c>
      <c r="W21" s="12"/>
      <c r="X21" s="18"/>
      <c r="Y21" s="19"/>
    </row>
    <row r="22" spans="2:26" x14ac:dyDescent="0.25">
      <c r="B22" s="24">
        <v>2004</v>
      </c>
      <c r="C22" s="80">
        <v>4045200</v>
      </c>
      <c r="D22" s="206">
        <v>2.0267142492025898</v>
      </c>
      <c r="E22" s="80">
        <f t="shared" si="1"/>
        <v>2862830.2354165269</v>
      </c>
      <c r="F22" s="206">
        <v>0.66429786548535885</v>
      </c>
      <c r="G22" s="80">
        <v>1901772.0146341464</v>
      </c>
      <c r="H22" s="80">
        <v>10650.755999999999</v>
      </c>
      <c r="I22" s="207">
        <f t="shared" si="2"/>
        <v>0.32012731535041195</v>
      </c>
      <c r="J22" s="207">
        <f t="shared" si="2"/>
        <v>4.1008129094382624E-2</v>
      </c>
      <c r="K22" s="207">
        <f t="shared" si="2"/>
        <v>0.23679091123055018</v>
      </c>
      <c r="L22" s="207">
        <f t="shared" si="2"/>
        <v>9.2881220227033472E-3</v>
      </c>
      <c r="M22" s="207">
        <f t="shared" si="2"/>
        <v>4.2240497026149904E-2</v>
      </c>
      <c r="N22" s="207">
        <f t="shared" si="2"/>
        <v>3.5058934534930544E-2</v>
      </c>
      <c r="O22" s="207">
        <f t="shared" si="2"/>
        <v>0.31548609074087142</v>
      </c>
      <c r="P22" s="80">
        <v>608809.16945337364</v>
      </c>
      <c r="Q22" s="80">
        <v>77988.112284201197</v>
      </c>
      <c r="R22" s="80">
        <v>450322.32829797873</v>
      </c>
      <c r="S22" s="80">
        <v>17663.890531284327</v>
      </c>
      <c r="T22" s="80">
        <v>80331.795128568774</v>
      </c>
      <c r="U22" s="80">
        <v>66674.10056142151</v>
      </c>
      <c r="V22" s="80">
        <v>599982.61837731814</v>
      </c>
      <c r="W22" s="12"/>
      <c r="X22" s="18"/>
      <c r="Y22" s="19"/>
    </row>
    <row r="23" spans="2:26" x14ac:dyDescent="0.25">
      <c r="B23" s="24">
        <v>2005</v>
      </c>
      <c r="C23" s="80">
        <v>4133800</v>
      </c>
      <c r="D23" s="206">
        <v>2.0152700391095921</v>
      </c>
      <c r="E23" s="80">
        <f t="shared" si="1"/>
        <v>2911896.2100035506</v>
      </c>
      <c r="F23" s="206">
        <v>0.65415450182952217</v>
      </c>
      <c r="G23" s="80">
        <v>1904830.0146341464</v>
      </c>
      <c r="H23" s="80">
        <v>8536</v>
      </c>
      <c r="I23" s="207">
        <f t="shared" si="2"/>
        <v>0.31868587080762029</v>
      </c>
      <c r="J23" s="207">
        <f t="shared" si="2"/>
        <v>4.0184947023550195E-2</v>
      </c>
      <c r="K23" s="207">
        <f t="shared" si="2"/>
        <v>0.23672200708714022</v>
      </c>
      <c r="L23" s="207">
        <f t="shared" si="2"/>
        <v>9.0393934658346969E-3</v>
      </c>
      <c r="M23" s="207">
        <f t="shared" si="2"/>
        <v>4.237496288694316E-2</v>
      </c>
      <c r="N23" s="207">
        <f t="shared" si="2"/>
        <v>3.4306445153424868E-2</v>
      </c>
      <c r="O23" s="207">
        <f t="shared" si="2"/>
        <v>0.31868637357548657</v>
      </c>
      <c r="P23" s="80">
        <v>607042.41195417498</v>
      </c>
      <c r="Q23" s="80">
        <v>76545.493226941515</v>
      </c>
      <c r="R23" s="80">
        <v>450915.1842240218</v>
      </c>
      <c r="S23" s="80">
        <v>17218.507987809713</v>
      </c>
      <c r="T23" s="80">
        <v>80717.101176057346</v>
      </c>
      <c r="U23" s="80">
        <v>65347.946423643829</v>
      </c>
      <c r="V23" s="80">
        <v>607043.36964149715</v>
      </c>
      <c r="W23" s="12"/>
      <c r="X23" s="18"/>
      <c r="Y23" s="19"/>
    </row>
    <row r="24" spans="2:26" x14ac:dyDescent="0.25">
      <c r="B24" s="24">
        <v>2006</v>
      </c>
      <c r="C24" s="80">
        <v>4232900</v>
      </c>
      <c r="D24" s="206">
        <v>2.1906714429079193</v>
      </c>
      <c r="E24" s="80">
        <f t="shared" si="1"/>
        <v>3249854.4730434101</v>
      </c>
      <c r="F24" s="206">
        <v>0.63884514774329015</v>
      </c>
      <c r="G24" s="80">
        <v>2076153.7609756098</v>
      </c>
      <c r="H24" s="80">
        <v>4554</v>
      </c>
      <c r="I24" s="207">
        <f t="shared" si="2"/>
        <v>0.31619249732220611</v>
      </c>
      <c r="J24" s="207">
        <f t="shared" si="2"/>
        <v>4.2644511237894263E-2</v>
      </c>
      <c r="K24" s="207">
        <f t="shared" si="2"/>
        <v>0.2307264795575637</v>
      </c>
      <c r="L24" s="207">
        <f t="shared" si="2"/>
        <v>9.1518839592501771E-3</v>
      </c>
      <c r="M24" s="207">
        <f t="shared" si="2"/>
        <v>4.371770772067185E-2</v>
      </c>
      <c r="N24" s="207">
        <f t="shared" si="2"/>
        <v>3.6560009970594137E-2</v>
      </c>
      <c r="O24" s="207">
        <f t="shared" si="2"/>
        <v>0.32100691023181971</v>
      </c>
      <c r="P24" s="80">
        <v>656464.24250776868</v>
      </c>
      <c r="Q24" s="80">
        <v>88536.562391520827</v>
      </c>
      <c r="R24" s="80">
        <v>479023.648290098</v>
      </c>
      <c r="S24" s="80">
        <v>19000.718302009609</v>
      </c>
      <c r="T24" s="80">
        <v>90764.683305505314</v>
      </c>
      <c r="U24" s="80">
        <v>75904.202201754815</v>
      </c>
      <c r="V24" s="80">
        <v>666459.70397695247</v>
      </c>
      <c r="W24" s="12"/>
      <c r="X24" s="18"/>
      <c r="Y24" s="19"/>
    </row>
    <row r="25" spans="2:26" x14ac:dyDescent="0.25">
      <c r="B25" s="24">
        <v>2007</v>
      </c>
      <c r="C25" s="80">
        <v>4375800</v>
      </c>
      <c r="D25" s="206">
        <v>2.1273185584225072</v>
      </c>
      <c r="E25" s="80">
        <f t="shared" si="1"/>
        <v>3427196.0235745832</v>
      </c>
      <c r="F25" s="206">
        <v>0.6346686868909599</v>
      </c>
      <c r="G25" s="80">
        <v>2175134</v>
      </c>
      <c r="H25" s="80">
        <v>4554</v>
      </c>
      <c r="I25" s="207">
        <f t="shared" si="2"/>
        <v>0.37235124335137076</v>
      </c>
      <c r="J25" s="207">
        <f t="shared" si="2"/>
        <v>3.5443023694930971E-2</v>
      </c>
      <c r="K25" s="207">
        <f t="shared" si="2"/>
        <v>0.18573488563672974</v>
      </c>
      <c r="L25" s="207">
        <f t="shared" si="2"/>
        <v>1.4943712756226021E-2</v>
      </c>
      <c r="M25" s="207">
        <f t="shared" si="2"/>
        <v>6.6084759835765269E-2</v>
      </c>
      <c r="N25" s="207">
        <f t="shared" si="2"/>
        <v>4.342060832607432E-2</v>
      </c>
      <c r="O25" s="207">
        <f t="shared" si="2"/>
        <v>0.28202176639890297</v>
      </c>
      <c r="P25" s="80">
        <v>809913.84935584047</v>
      </c>
      <c r="Q25" s="80">
        <v>77093.32590164998</v>
      </c>
      <c r="R25" s="80">
        <v>403998.26473456249</v>
      </c>
      <c r="S25" s="80">
        <v>32504.577702300929</v>
      </c>
      <c r="T25" s="80">
        <v>143743.20800060744</v>
      </c>
      <c r="U25" s="80">
        <v>94445.641470727336</v>
      </c>
      <c r="V25" s="80">
        <v>613435.13283431146</v>
      </c>
      <c r="W25" s="12"/>
      <c r="X25" s="18"/>
      <c r="Y25" s="19"/>
    </row>
    <row r="26" spans="2:26" x14ac:dyDescent="0.25">
      <c r="B26" s="24">
        <v>2008</v>
      </c>
      <c r="C26" s="80">
        <v>4485100</v>
      </c>
      <c r="D26" s="206">
        <v>1.9641726893406497</v>
      </c>
      <c r="E26" s="80">
        <f t="shared" si="1"/>
        <v>3222022.8265363807</v>
      </c>
      <c r="F26" s="206">
        <v>0.62462127314083937</v>
      </c>
      <c r="G26" s="80">
        <v>2012544</v>
      </c>
      <c r="H26" s="80">
        <v>60.751475022944803</v>
      </c>
      <c r="I26" s="207">
        <f t="shared" si="2"/>
        <v>0.31255122033793714</v>
      </c>
      <c r="J26" s="207">
        <f t="shared" si="2"/>
        <v>3.7152762594619151E-2</v>
      </c>
      <c r="K26" s="207">
        <f t="shared" si="2"/>
        <v>0.20961684726554911</v>
      </c>
      <c r="L26" s="207">
        <f t="shared" si="2"/>
        <v>1.4877702500270621E-2</v>
      </c>
      <c r="M26" s="207">
        <f t="shared" si="2"/>
        <v>6.1946043963319028E-2</v>
      </c>
      <c r="N26" s="207">
        <f t="shared" si="2"/>
        <v>4.8020244902669817E-2</v>
      </c>
      <c r="O26" s="207">
        <f t="shared" si="2"/>
        <v>0.31583517843563502</v>
      </c>
      <c r="P26" s="80">
        <v>629023.08318379335</v>
      </c>
      <c r="Q26" s="80">
        <v>74771.569443225206</v>
      </c>
      <c r="R26" s="80">
        <v>421863.12826319726</v>
      </c>
      <c r="S26" s="80">
        <v>29942.030900704638</v>
      </c>
      <c r="T26" s="80">
        <v>124669.13910211393</v>
      </c>
      <c r="U26" s="80">
        <v>96642.85575739872</v>
      </c>
      <c r="V26" s="80">
        <v>635632.19334956666</v>
      </c>
      <c r="W26" s="12"/>
      <c r="X26" s="18"/>
      <c r="Y26" s="19"/>
    </row>
    <row r="27" spans="2:26" x14ac:dyDescent="0.25">
      <c r="B27" s="24">
        <v>2009</v>
      </c>
      <c r="C27" s="80">
        <v>4533400</v>
      </c>
      <c r="D27" s="206">
        <v>1.7846093318933867</v>
      </c>
      <c r="E27" s="80">
        <f t="shared" si="1"/>
        <v>2939699.873113439</v>
      </c>
      <c r="F27" s="206">
        <v>0.61016602967033007</v>
      </c>
      <c r="G27" s="80">
        <v>1793705</v>
      </c>
      <c r="H27" s="80">
        <v>63</v>
      </c>
      <c r="I27" s="207">
        <f t="shared" ref="I27:O27" si="4">P27/$G27</f>
        <v>0.30910351897329835</v>
      </c>
      <c r="J27" s="207">
        <f t="shared" si="4"/>
        <v>3.8276837607075863E-2</v>
      </c>
      <c r="K27" s="207">
        <f t="shared" si="4"/>
        <v>0.20720487493762912</v>
      </c>
      <c r="L27" s="207">
        <f t="shared" si="4"/>
        <v>1.4846346194050862E-2</v>
      </c>
      <c r="M27" s="207">
        <f t="shared" si="4"/>
        <v>6.224747324671559E-2</v>
      </c>
      <c r="N27" s="207">
        <f t="shared" si="4"/>
        <v>4.9490757789045582E-2</v>
      </c>
      <c r="O27" s="207">
        <f t="shared" si="4"/>
        <v>0.3188301912521847</v>
      </c>
      <c r="P27" s="80">
        <v>554440.52750000008</v>
      </c>
      <c r="Q27" s="80">
        <v>68657.35500000001</v>
      </c>
      <c r="R27" s="80">
        <v>371664.42020000005</v>
      </c>
      <c r="S27" s="80">
        <v>26629.965400000001</v>
      </c>
      <c r="T27" s="80">
        <v>111653.60399999999</v>
      </c>
      <c r="U27" s="80">
        <v>88771.819700000007</v>
      </c>
      <c r="V27" s="80">
        <v>571887.30819999997</v>
      </c>
      <c r="W27" s="12"/>
      <c r="X27" s="18"/>
      <c r="Y27" s="19"/>
    </row>
    <row r="28" spans="2:26" x14ac:dyDescent="0.25">
      <c r="B28" s="24">
        <v>2010</v>
      </c>
      <c r="C28" s="80">
        <v>4554800</v>
      </c>
      <c r="D28" s="206">
        <v>1.7119468126955639</v>
      </c>
      <c r="E28" s="80">
        <f t="shared" ref="E28:E38" si="5">G28/F28</f>
        <v>2580435.534871337</v>
      </c>
      <c r="F28" s="206">
        <v>0.57957863693524536</v>
      </c>
      <c r="G28" s="80">
        <v>1495565.3100000003</v>
      </c>
      <c r="H28" s="80">
        <v>188</v>
      </c>
      <c r="I28" s="207">
        <f t="shared" si="2"/>
        <v>0.31793463079284245</v>
      </c>
      <c r="J28" s="207">
        <f t="shared" si="2"/>
        <v>3.6584022874840486E-2</v>
      </c>
      <c r="K28" s="207">
        <f t="shared" si="2"/>
        <v>0.21655306692394088</v>
      </c>
      <c r="L28" s="207">
        <f t="shared" si="2"/>
        <v>9.3279462676621166E-3</v>
      </c>
      <c r="M28" s="207">
        <f t="shared" si="2"/>
        <v>6.1885041693283377E-2</v>
      </c>
      <c r="N28" s="207">
        <f t="shared" si="2"/>
        <v>4.7289075480310569E-2</v>
      </c>
      <c r="O28" s="207">
        <f t="shared" si="2"/>
        <v>0.31042621596712017</v>
      </c>
      <c r="P28" s="80">
        <v>475492.00466143305</v>
      </c>
      <c r="Q28" s="80">
        <v>54713.795511857912</v>
      </c>
      <c r="R28" s="80">
        <v>323869.25466555444</v>
      </c>
      <c r="S28" s="80">
        <v>13950.552851459439</v>
      </c>
      <c r="T28" s="80">
        <v>92553.121564378293</v>
      </c>
      <c r="U28" s="80">
        <v>70723.900830324084</v>
      </c>
      <c r="V28" s="80">
        <v>464262.67991499312</v>
      </c>
      <c r="W28" s="12"/>
      <c r="X28" s="18"/>
      <c r="Y28" s="19"/>
    </row>
    <row r="29" spans="2:26" x14ac:dyDescent="0.25">
      <c r="B29" s="24">
        <v>2011</v>
      </c>
      <c r="C29" s="80">
        <v>4574900</v>
      </c>
      <c r="D29" s="206">
        <v>1.6907275763494491</v>
      </c>
      <c r="E29" s="80">
        <f t="shared" si="5"/>
        <v>2553782.4815735319</v>
      </c>
      <c r="F29" s="206">
        <v>0.52777041495309196</v>
      </c>
      <c r="G29" s="80">
        <v>1347810.8399999999</v>
      </c>
      <c r="H29" s="80">
        <v>304</v>
      </c>
      <c r="I29" s="207">
        <f t="shared" si="2"/>
        <v>0.19424490616445567</v>
      </c>
      <c r="J29" s="207">
        <f t="shared" si="2"/>
        <v>3.5078910178657594E-2</v>
      </c>
      <c r="K29" s="207">
        <f t="shared" si="2"/>
        <v>0.21760553462031682</v>
      </c>
      <c r="L29" s="207">
        <f t="shared" si="2"/>
        <v>2.1004003037840797E-2</v>
      </c>
      <c r="M29" s="207">
        <f t="shared" si="2"/>
        <v>0.19744138590350344</v>
      </c>
      <c r="N29" s="207">
        <f t="shared" si="2"/>
        <v>6.5871034455844635E-2</v>
      </c>
      <c r="O29" s="207">
        <f t="shared" si="2"/>
        <v>0.26875422563938101</v>
      </c>
      <c r="P29" s="80">
        <v>261805.39014323615</v>
      </c>
      <c r="Q29" s="80">
        <v>47279.735394181036</v>
      </c>
      <c r="R29" s="80">
        <v>293291.09840525826</v>
      </c>
      <c r="S29" s="80">
        <v>28309.422977794751</v>
      </c>
      <c r="T29" s="80">
        <v>266113.6401853651</v>
      </c>
      <c r="U29" s="80">
        <v>88781.694281600896</v>
      </c>
      <c r="V29" s="80">
        <v>362229.85861256364</v>
      </c>
      <c r="W29" s="12"/>
      <c r="X29" s="18"/>
      <c r="Y29" s="19"/>
      <c r="Z29" s="19"/>
    </row>
    <row r="30" spans="2:26" x14ac:dyDescent="0.25">
      <c r="B30" s="24">
        <v>2012</v>
      </c>
      <c r="C30" s="80">
        <v>4585400</v>
      </c>
      <c r="D30" s="206">
        <v>1.6043656976371428</v>
      </c>
      <c r="E30" s="80">
        <f t="shared" si="5"/>
        <v>2875975.8485720973</v>
      </c>
      <c r="F30" s="206">
        <v>0.38163895240808204</v>
      </c>
      <c r="G30" s="80">
        <v>1097584.4099999999</v>
      </c>
      <c r="H30" s="80">
        <v>4</v>
      </c>
      <c r="I30" s="207">
        <f t="shared" si="2"/>
        <v>0.18397985104248429</v>
      </c>
      <c r="J30" s="207">
        <f t="shared" si="2"/>
        <v>3.8440204962591762E-2</v>
      </c>
      <c r="K30" s="207">
        <f t="shared" si="2"/>
        <v>0.2031609664652371</v>
      </c>
      <c r="L30" s="207">
        <f t="shared" si="2"/>
        <v>2.1951179637531175E-2</v>
      </c>
      <c r="M30" s="207">
        <f t="shared" si="2"/>
        <v>0.20440919197295868</v>
      </c>
      <c r="N30" s="207">
        <f t="shared" si="2"/>
        <v>5.9767780096379515E-2</v>
      </c>
      <c r="O30" s="207">
        <f t="shared" si="2"/>
        <v>0.28829082582281751</v>
      </c>
      <c r="P30" s="80">
        <v>201933.41625835298</v>
      </c>
      <c r="Q30" s="80">
        <v>42191.369684145349</v>
      </c>
      <c r="R30" s="80">
        <v>222986.30951277702</v>
      </c>
      <c r="S30" s="80">
        <v>24093.272551263668</v>
      </c>
      <c r="T30" s="80">
        <v>224356.34237021656</v>
      </c>
      <c r="U30" s="80">
        <v>65600.18365409445</v>
      </c>
      <c r="V30" s="80">
        <v>316423.51596914988</v>
      </c>
      <c r="W30" s="12"/>
      <c r="X30" s="18"/>
      <c r="Y30" s="19"/>
    </row>
    <row r="31" spans="2:26" x14ac:dyDescent="0.25">
      <c r="B31" s="24">
        <v>2013</v>
      </c>
      <c r="C31" s="80">
        <v>4593100</v>
      </c>
      <c r="D31" s="206">
        <v>1.6060642482484895</v>
      </c>
      <c r="E31" s="80">
        <f t="shared" si="5"/>
        <v>2015861.942670262</v>
      </c>
      <c r="F31" s="206">
        <v>0.38163895240808204</v>
      </c>
      <c r="G31" s="80">
        <v>769331.44</v>
      </c>
      <c r="H31" s="80">
        <v>2866</v>
      </c>
      <c r="I31" s="207">
        <f t="shared" si="2"/>
        <v>0.16140477655539021</v>
      </c>
      <c r="J31" s="207">
        <f t="shared" si="2"/>
        <v>3.9694189773002729E-2</v>
      </c>
      <c r="K31" s="207">
        <f t="shared" si="2"/>
        <v>0.18673276929587826</v>
      </c>
      <c r="L31" s="207">
        <f t="shared" si="2"/>
        <v>3.0241637222041873E-2</v>
      </c>
      <c r="M31" s="207">
        <f t="shared" si="2"/>
        <v>0.21939606230766781</v>
      </c>
      <c r="N31" s="207">
        <f t="shared" si="2"/>
        <v>5.6543557593028752E-2</v>
      </c>
      <c r="O31" s="207">
        <f t="shared" si="2"/>
        <v>0.30598700725299033</v>
      </c>
      <c r="P31" s="80">
        <v>124173.76917023658</v>
      </c>
      <c r="Q31" s="80">
        <v>30537.988177697462</v>
      </c>
      <c r="R31" s="80">
        <v>143659.39029758581</v>
      </c>
      <c r="S31" s="80">
        <v>23265.842311991073</v>
      </c>
      <c r="T31" s="80">
        <v>168788.2885454878</v>
      </c>
      <c r="U31" s="80">
        <v>43500.736585767743</v>
      </c>
      <c r="V31" s="80">
        <v>235405.42491123348</v>
      </c>
      <c r="W31" s="12"/>
      <c r="X31" s="18"/>
      <c r="Y31" s="19"/>
    </row>
    <row r="32" spans="2:26" x14ac:dyDescent="0.25">
      <c r="B32" s="24">
        <v>2014</v>
      </c>
      <c r="C32" s="80">
        <v>4609600</v>
      </c>
      <c r="D32" s="206">
        <v>1.5523690876536114</v>
      </c>
      <c r="E32" s="80">
        <f t="shared" si="5"/>
        <v>3006330.8263450139</v>
      </c>
      <c r="F32" s="206">
        <v>0.20485883476395586</v>
      </c>
      <c r="G32" s="80">
        <v>615873.43000000005</v>
      </c>
      <c r="H32" s="80">
        <v>361</v>
      </c>
      <c r="I32" s="207">
        <f t="shared" ref="I32:O32" si="6">P32/$G32</f>
        <v>0.15389996589428759</v>
      </c>
      <c r="J32" s="207">
        <f t="shared" si="6"/>
        <v>4.1775821808781102E-2</v>
      </c>
      <c r="K32" s="207">
        <f t="shared" si="6"/>
        <v>0.18769604445364416</v>
      </c>
      <c r="L32" s="207">
        <f t="shared" si="6"/>
        <v>4.7547687438457553E-2</v>
      </c>
      <c r="M32" s="207">
        <f t="shared" si="6"/>
        <v>0.22919275583668719</v>
      </c>
      <c r="N32" s="207">
        <f t="shared" si="6"/>
        <v>4.6264135461489567E-2</v>
      </c>
      <c r="O32" s="207">
        <f t="shared" si="6"/>
        <v>0.29362358910665287</v>
      </c>
      <c r="P32" s="80">
        <v>94782.899872197915</v>
      </c>
      <c r="Q32" s="80">
        <v>25728.618668442825</v>
      </c>
      <c r="R32" s="80">
        <v>115597.00669509832</v>
      </c>
      <c r="S32" s="80">
        <v>29283.357351290768</v>
      </c>
      <c r="T32" s="80">
        <v>141153.72866829307</v>
      </c>
      <c r="U32" s="80">
        <v>28492.851792652214</v>
      </c>
      <c r="V32" s="80">
        <v>180834.96695202496</v>
      </c>
      <c r="W32" s="12"/>
      <c r="X32" s="18"/>
      <c r="Y32" s="19"/>
    </row>
    <row r="33" spans="1:25" x14ac:dyDescent="0.25">
      <c r="B33" s="24">
        <v>2015</v>
      </c>
      <c r="C33" s="80">
        <v>4635400</v>
      </c>
      <c r="D33" s="206">
        <v>1.5437288144384707</v>
      </c>
      <c r="E33" s="80">
        <f t="shared" si="5"/>
        <v>3116892.1307969172</v>
      </c>
      <c r="F33" s="206">
        <v>0.20485883476395586</v>
      </c>
      <c r="G33" s="80">
        <v>638522.89</v>
      </c>
      <c r="H33" s="80">
        <v>94</v>
      </c>
      <c r="I33" s="207">
        <f t="shared" ref="I33:O34" si="7">P33/$G33</f>
        <v>0.15588459184144032</v>
      </c>
      <c r="J33" s="207">
        <f t="shared" si="7"/>
        <v>4.1372251539410973E-2</v>
      </c>
      <c r="K33" s="207">
        <f t="shared" si="7"/>
        <v>0.19005376144100578</v>
      </c>
      <c r="L33" s="207">
        <f t="shared" si="7"/>
        <v>4.2433752050697916E-2</v>
      </c>
      <c r="M33" s="207">
        <f t="shared" si="7"/>
        <v>0.22769393599112026</v>
      </c>
      <c r="N33" s="207">
        <f t="shared" si="7"/>
        <v>5.124874190817607E-2</v>
      </c>
      <c r="O33" s="207">
        <f t="shared" si="7"/>
        <v>0.29131296522814865</v>
      </c>
      <c r="P33" s="80">
        <v>99535.880089066894</v>
      </c>
      <c r="Q33" s="80">
        <v>26417.129618751645</v>
      </c>
      <c r="R33" s="80">
        <v>121353.67701068157</v>
      </c>
      <c r="S33" s="80">
        <v>27094.92199295506</v>
      </c>
      <c r="T33" s="80">
        <v>145387.79004452511</v>
      </c>
      <c r="U33" s="80">
        <v>32723.494792072699</v>
      </c>
      <c r="V33" s="80">
        <v>186009.99645194699</v>
      </c>
      <c r="W33" s="12"/>
      <c r="X33" s="18"/>
      <c r="Y33" s="19"/>
    </row>
    <row r="34" spans="1:25" x14ac:dyDescent="0.25">
      <c r="B34" s="24">
        <v>2016</v>
      </c>
      <c r="C34" s="80">
        <v>4761865</v>
      </c>
      <c r="D34" s="206">
        <v>1.5027306625551309</v>
      </c>
      <c r="E34" s="80">
        <f t="shared" si="5"/>
        <v>3912462.066493318</v>
      </c>
      <c r="F34" s="206">
        <v>0.20485883476395586</v>
      </c>
      <c r="G34" s="80">
        <v>801502.41999999993</v>
      </c>
      <c r="H34" s="80">
        <v>102</v>
      </c>
      <c r="I34" s="207">
        <f t="shared" si="7"/>
        <v>0.16407428853013678</v>
      </c>
      <c r="J34" s="207">
        <f t="shared" si="7"/>
        <v>4.2765616877360857E-2</v>
      </c>
      <c r="K34" s="207">
        <f t="shared" si="7"/>
        <v>0.19132412508438265</v>
      </c>
      <c r="L34" s="207">
        <f t="shared" si="7"/>
        <v>3.3634268258845558E-2</v>
      </c>
      <c r="M34" s="207">
        <f t="shared" si="7"/>
        <v>0.22604079464544333</v>
      </c>
      <c r="N34" s="207">
        <f t="shared" si="7"/>
        <v>6.0889645343638651E-2</v>
      </c>
      <c r="O34" s="207">
        <f t="shared" si="7"/>
        <v>0.2812712612601922</v>
      </c>
      <c r="P34" s="80">
        <v>131505.93931668287</v>
      </c>
      <c r="Q34" s="80">
        <v>34276.745419997569</v>
      </c>
      <c r="R34" s="80">
        <v>153346.74925951537</v>
      </c>
      <c r="S34" s="80">
        <v>26957.947404393897</v>
      </c>
      <c r="T34" s="80">
        <v>181172.24392704584</v>
      </c>
      <c r="U34" s="80">
        <v>48803.198095868109</v>
      </c>
      <c r="V34" s="80">
        <v>225439.59657649626</v>
      </c>
      <c r="W34" s="12"/>
      <c r="X34" s="18"/>
      <c r="Y34" s="19"/>
    </row>
    <row r="35" spans="1:25" x14ac:dyDescent="0.25">
      <c r="B35" s="24">
        <v>2017</v>
      </c>
      <c r="C35" s="80">
        <v>4784572</v>
      </c>
      <c r="D35" s="206">
        <v>1.4955988845915764</v>
      </c>
      <c r="E35" s="80">
        <f t="shared" si="5"/>
        <v>3299190.2974492391</v>
      </c>
      <c r="F35" s="206">
        <v>0.20485883476395586</v>
      </c>
      <c r="G35" s="80">
        <v>675868.28</v>
      </c>
      <c r="H35" s="80">
        <v>87</v>
      </c>
      <c r="I35" s="207">
        <f t="shared" ref="I35:O38" si="8">P35/$G35</f>
        <v>0.16257988753849256</v>
      </c>
      <c r="J35" s="207">
        <f t="shared" si="8"/>
        <v>4.2908160563321321E-2</v>
      </c>
      <c r="K35" s="207">
        <f t="shared" si="8"/>
        <v>0.1842307345372034</v>
      </c>
      <c r="L35" s="207">
        <f t="shared" si="8"/>
        <v>3.3067306403364194E-2</v>
      </c>
      <c r="M35" s="207">
        <f t="shared" si="8"/>
        <v>0.22256396768059286</v>
      </c>
      <c r="N35" s="207">
        <f t="shared" si="8"/>
        <v>5.8832354541994668E-2</v>
      </c>
      <c r="O35" s="207">
        <f t="shared" si="8"/>
        <v>0.29581758873503106</v>
      </c>
      <c r="P35" s="80">
        <v>109882.5889532344</v>
      </c>
      <c r="Q35" s="80">
        <v>29000.264677895815</v>
      </c>
      <c r="R35" s="80">
        <v>124515.70967479626</v>
      </c>
      <c r="S35" s="80">
        <v>22349.143503074745</v>
      </c>
      <c r="T35" s="80">
        <v>150423.92602625789</v>
      </c>
      <c r="U35" s="80">
        <v>39762.922272648124</v>
      </c>
      <c r="V35" s="80">
        <v>199933.72489209281</v>
      </c>
      <c r="W35" s="12"/>
      <c r="X35" s="18"/>
      <c r="Y35" s="19"/>
    </row>
    <row r="36" spans="1:25" x14ac:dyDescent="0.25">
      <c r="B36" s="24">
        <v>2018</v>
      </c>
      <c r="C36" s="80">
        <v>4807279</v>
      </c>
      <c r="D36" s="206">
        <v>1.488534479993378</v>
      </c>
      <c r="E36" s="80">
        <f t="shared" si="5"/>
        <v>2261301.7424109001</v>
      </c>
      <c r="F36" s="206">
        <v>0.20485883476395586</v>
      </c>
      <c r="G36" s="80">
        <v>463247.64</v>
      </c>
      <c r="H36" s="80">
        <v>91</v>
      </c>
      <c r="I36" s="207">
        <f t="shared" si="8"/>
        <v>0.18609821472826649</v>
      </c>
      <c r="J36" s="207">
        <f t="shared" si="8"/>
        <v>4.4127594772649444E-2</v>
      </c>
      <c r="K36" s="207">
        <f t="shared" si="8"/>
        <v>0.19571714013209712</v>
      </c>
      <c r="L36" s="207">
        <f t="shared" si="8"/>
        <v>3.0500137648168016E-2</v>
      </c>
      <c r="M36" s="207">
        <f t="shared" si="8"/>
        <v>0.20820851575775384</v>
      </c>
      <c r="N36" s="207">
        <f t="shared" si="8"/>
        <v>5.8519883650500412E-2</v>
      </c>
      <c r="O36" s="207">
        <f t="shared" si="8"/>
        <v>0.27682851331056468</v>
      </c>
      <c r="P36" s="80">
        <v>86209.558781082698</v>
      </c>
      <c r="Q36" s="80">
        <v>20442.00413730619</v>
      </c>
      <c r="R36" s="80">
        <v>90665.503273743278</v>
      </c>
      <c r="S36" s="80">
        <v>14129.116785188984</v>
      </c>
      <c r="T36" s="80">
        <v>96452.103552682282</v>
      </c>
      <c r="U36" s="80">
        <v>27109.197994168902</v>
      </c>
      <c r="V36" s="80">
        <v>128240.15547582768</v>
      </c>
      <c r="W36" s="12"/>
      <c r="X36" s="18"/>
      <c r="Y36" s="19"/>
    </row>
    <row r="37" spans="1:25" x14ac:dyDescent="0.25">
      <c r="B37" s="24">
        <v>2019</v>
      </c>
      <c r="C37" s="80">
        <v>4921500</v>
      </c>
      <c r="D37" s="206">
        <v>1.4539877164376893</v>
      </c>
      <c r="E37" s="80">
        <f t="shared" si="5"/>
        <v>1956482.4258705571</v>
      </c>
      <c r="F37" s="206">
        <v>0.20485883476395586</v>
      </c>
      <c r="G37" s="80">
        <v>400802.70999999996</v>
      </c>
      <c r="H37" s="80">
        <v>115</v>
      </c>
      <c r="I37" s="207">
        <f t="shared" si="8"/>
        <v>0.17605161742856787</v>
      </c>
      <c r="J37" s="207">
        <f t="shared" si="8"/>
        <v>4.990745414829928E-2</v>
      </c>
      <c r="K37" s="207">
        <f t="shared" si="8"/>
        <v>0.19358654835105799</v>
      </c>
      <c r="L37" s="207">
        <f t="shared" si="8"/>
        <v>3.57140046249389E-2</v>
      </c>
      <c r="M37" s="207">
        <f t="shared" si="8"/>
        <v>0.21595808914168024</v>
      </c>
      <c r="N37" s="207">
        <f t="shared" si="8"/>
        <v>5.0806238813111242E-2</v>
      </c>
      <c r="O37" s="207">
        <f t="shared" si="8"/>
        <v>0.2779760474923445</v>
      </c>
      <c r="P37" s="80">
        <v>70561.965365253229</v>
      </c>
      <c r="Q37" s="80">
        <v>20003.04287183909</v>
      </c>
      <c r="R37" s="80">
        <v>77590.013198650064</v>
      </c>
      <c r="S37" s="80">
        <v>14314.269838628043</v>
      </c>
      <c r="T37" s="80">
        <v>86556.587374407012</v>
      </c>
      <c r="U37" s="80">
        <v>20363.278201202167</v>
      </c>
      <c r="V37" s="80">
        <v>111413.55315002037</v>
      </c>
      <c r="W37" s="12"/>
      <c r="X37" s="18"/>
      <c r="Y37" s="19"/>
    </row>
    <row r="38" spans="1:25" s="12" customFormat="1" x14ac:dyDescent="0.25">
      <c r="A38" s="5"/>
      <c r="B38" s="24">
        <v>2020</v>
      </c>
      <c r="C38" s="80">
        <v>4977400</v>
      </c>
      <c r="D38" s="206">
        <v>1.4376583249182477</v>
      </c>
      <c r="E38" s="80">
        <f t="shared" si="5"/>
        <v>1740335.4871699626</v>
      </c>
      <c r="F38" s="206">
        <v>0.20485883476395586</v>
      </c>
      <c r="G38" s="80">
        <v>356523.1</v>
      </c>
      <c r="H38" s="80">
        <v>74</v>
      </c>
      <c r="I38" s="207">
        <f t="shared" si="8"/>
        <v>0.16479952824766891</v>
      </c>
      <c r="J38" s="207">
        <f t="shared" si="8"/>
        <v>5.4303972530601756E-2</v>
      </c>
      <c r="K38" s="207">
        <f t="shared" si="8"/>
        <v>0.19556499214475301</v>
      </c>
      <c r="L38" s="207">
        <f t="shared" si="8"/>
        <v>3.5652589309633609E-2</v>
      </c>
      <c r="M38" s="207">
        <f t="shared" si="8"/>
        <v>0.22182449143894989</v>
      </c>
      <c r="N38" s="207">
        <f t="shared" si="8"/>
        <v>5.2939444438607236E-2</v>
      </c>
      <c r="O38" s="207">
        <f t="shared" si="8"/>
        <v>0.27491498188978569</v>
      </c>
      <c r="P38" s="80">
        <v>58754.838689396485</v>
      </c>
      <c r="Q38" s="80">
        <v>19360.620628924982</v>
      </c>
      <c r="R38" s="80">
        <v>69723.437250922987</v>
      </c>
      <c r="S38" s="80">
        <v>12710.971663697434</v>
      </c>
      <c r="T38" s="80">
        <v>79085.555343737869</v>
      </c>
      <c r="U38" s="80">
        <v>18874.13484353001</v>
      </c>
      <c r="V38" s="80">
        <v>98013.541579790253</v>
      </c>
      <c r="X38" s="18"/>
    </row>
    <row r="39" spans="1:25" s="12" customFormat="1" x14ac:dyDescent="0.25">
      <c r="A39" s="5"/>
      <c r="B39" s="22"/>
      <c r="C39" s="24"/>
      <c r="D39" s="8"/>
      <c r="E39" s="9"/>
      <c r="F39" s="10"/>
      <c r="G39" s="28"/>
      <c r="H39" s="28"/>
      <c r="I39" s="8"/>
      <c r="J39" s="8"/>
      <c r="K39" s="8"/>
      <c r="L39" s="8"/>
      <c r="M39" s="8"/>
      <c r="N39" s="8"/>
      <c r="O39" s="8"/>
      <c r="P39" s="9"/>
      <c r="Q39" s="9"/>
      <c r="R39" s="9"/>
      <c r="S39" s="9"/>
      <c r="T39" s="9"/>
      <c r="U39" s="9"/>
      <c r="V39" s="9"/>
      <c r="W39" s="9"/>
    </row>
    <row r="40" spans="1:25" s="12" customFormat="1" ht="17.25" x14ac:dyDescent="0.25">
      <c r="A40" s="5"/>
      <c r="B40" s="76" t="s">
        <v>194</v>
      </c>
      <c r="C40" s="29"/>
      <c r="D40" s="25"/>
      <c r="E40" s="26"/>
      <c r="F40" s="27"/>
      <c r="G40" s="30"/>
      <c r="H40" s="26"/>
      <c r="I40" s="25"/>
      <c r="J40" s="25"/>
      <c r="K40" s="25"/>
      <c r="L40" s="25"/>
      <c r="M40" s="25"/>
      <c r="N40" s="25"/>
      <c r="O40" s="25"/>
      <c r="P40" s="9"/>
      <c r="Q40" s="9"/>
      <c r="R40" s="26"/>
      <c r="S40" s="26"/>
      <c r="T40" s="26"/>
      <c r="U40" s="26"/>
      <c r="V40" s="26"/>
      <c r="W40" s="26"/>
    </row>
    <row r="41" spans="1:25" s="12" customFormat="1" x14ac:dyDescent="0.25">
      <c r="A41" s="5"/>
      <c r="B41" s="5"/>
      <c r="C41" s="24"/>
      <c r="D41" s="8"/>
      <c r="E41" s="9"/>
      <c r="F41" s="10"/>
      <c r="G41" s="30"/>
      <c r="H41" s="9"/>
      <c r="I41" s="8"/>
      <c r="J41" s="8"/>
      <c r="K41" s="8"/>
      <c r="L41" s="8"/>
      <c r="M41" s="8"/>
      <c r="N41" s="8"/>
      <c r="O41" s="8"/>
      <c r="P41" s="9"/>
      <c r="Q41" s="9"/>
      <c r="R41" s="9"/>
      <c r="S41" s="9"/>
      <c r="T41" s="9"/>
      <c r="U41" s="9"/>
      <c r="V41" s="9"/>
      <c r="W41" s="9"/>
    </row>
    <row r="42" spans="1:25" s="12" customFormat="1" x14ac:dyDescent="0.25">
      <c r="A42" s="5"/>
      <c r="B42" s="5"/>
      <c r="C42" s="24"/>
      <c r="D42" s="8"/>
      <c r="E42" s="9"/>
      <c r="F42" s="10"/>
      <c r="G42" s="31"/>
      <c r="H42" s="9"/>
      <c r="I42" s="8"/>
      <c r="J42" s="8"/>
      <c r="K42" s="8"/>
      <c r="L42" s="8"/>
      <c r="M42" s="8"/>
      <c r="N42" s="8"/>
      <c r="O42" s="8"/>
      <c r="P42" s="9"/>
      <c r="Q42" s="9"/>
      <c r="R42" s="9"/>
      <c r="S42" s="9"/>
      <c r="T42" s="9"/>
      <c r="U42" s="9"/>
      <c r="V42" s="9"/>
      <c r="W42" s="9"/>
    </row>
    <row r="43" spans="1:25" s="12" customFormat="1" x14ac:dyDescent="0.25">
      <c r="A43" s="5"/>
      <c r="B43" s="5"/>
      <c r="C43" s="24"/>
      <c r="D43" s="8"/>
      <c r="E43" s="9"/>
      <c r="F43" s="10"/>
      <c r="G43" s="30"/>
      <c r="H43" s="9"/>
      <c r="I43" s="8"/>
      <c r="J43" s="8"/>
      <c r="K43" s="8"/>
      <c r="L43" s="8"/>
      <c r="M43" s="8"/>
      <c r="N43" s="8"/>
      <c r="O43" s="8"/>
      <c r="P43" s="9"/>
      <c r="Q43" s="9"/>
      <c r="R43" s="9"/>
      <c r="S43" s="9"/>
      <c r="T43" s="9"/>
      <c r="U43" s="9"/>
      <c r="V43" s="9"/>
      <c r="W43" s="9"/>
    </row>
    <row r="44" spans="1:25" s="12" customFormat="1" x14ac:dyDescent="0.25">
      <c r="A44" s="5"/>
      <c r="B44" s="5"/>
      <c r="C44" s="24"/>
      <c r="D44" s="8"/>
      <c r="E44" s="9"/>
      <c r="F44" s="10"/>
      <c r="G44" s="30"/>
      <c r="H44" s="9"/>
      <c r="I44" s="8"/>
      <c r="J44" s="8"/>
      <c r="K44" s="8"/>
      <c r="L44" s="8"/>
      <c r="M44" s="8"/>
      <c r="N44" s="8"/>
      <c r="O44" s="8"/>
      <c r="P44" s="9"/>
      <c r="Q44" s="9"/>
      <c r="R44" s="9"/>
      <c r="S44" s="9"/>
      <c r="T44" s="9"/>
      <c r="U44" s="9"/>
      <c r="V44" s="9"/>
      <c r="W44" s="9"/>
    </row>
    <row r="45" spans="1:25" s="12" customFormat="1" x14ac:dyDescent="0.25">
      <c r="A45" s="5"/>
      <c r="B45" s="5"/>
      <c r="C45" s="24"/>
      <c r="D45" s="8"/>
      <c r="E45" s="9"/>
      <c r="F45" s="10"/>
      <c r="G45" s="30"/>
      <c r="H45" s="9"/>
      <c r="I45" s="8"/>
      <c r="J45" s="8"/>
      <c r="K45" s="8"/>
      <c r="L45" s="8"/>
      <c r="M45" s="8"/>
      <c r="N45" s="8"/>
      <c r="O45" s="8"/>
      <c r="P45" s="9"/>
      <c r="Q45" s="9"/>
      <c r="R45" s="9"/>
      <c r="S45" s="9"/>
      <c r="T45" s="9"/>
      <c r="U45" s="9"/>
      <c r="V45" s="9"/>
      <c r="W45" s="9"/>
    </row>
    <row r="46" spans="1:25" s="12" customFormat="1" x14ac:dyDescent="0.25">
      <c r="A46" s="5"/>
      <c r="B46" s="5"/>
      <c r="C46" s="24"/>
      <c r="D46" s="8"/>
      <c r="E46" s="9"/>
      <c r="F46" s="10"/>
      <c r="G46" s="30"/>
      <c r="H46" s="9"/>
      <c r="I46" s="8"/>
      <c r="J46" s="8"/>
      <c r="K46" s="8"/>
      <c r="L46" s="8"/>
      <c r="M46" s="8"/>
      <c r="N46" s="8"/>
      <c r="O46" s="8"/>
      <c r="P46" s="9"/>
      <c r="Q46" s="9"/>
      <c r="R46" s="9"/>
      <c r="S46" s="9"/>
      <c r="T46" s="9"/>
      <c r="U46" s="9"/>
      <c r="V46" s="9"/>
      <c r="W46" s="9"/>
    </row>
    <row r="47" spans="1:25" s="12" customFormat="1" x14ac:dyDescent="0.25">
      <c r="A47" s="5"/>
      <c r="B47" s="5"/>
      <c r="C47" s="24"/>
      <c r="D47" s="8"/>
      <c r="E47" s="9"/>
      <c r="F47" s="10"/>
      <c r="G47" s="30"/>
      <c r="H47" s="9"/>
      <c r="I47" s="8"/>
      <c r="J47" s="8"/>
      <c r="K47" s="8"/>
      <c r="L47" s="8"/>
      <c r="M47" s="8"/>
      <c r="N47" s="8"/>
      <c r="O47" s="8"/>
      <c r="P47" s="9"/>
      <c r="Q47" s="9"/>
      <c r="R47" s="9"/>
      <c r="S47" s="9"/>
      <c r="T47" s="9"/>
      <c r="U47" s="9"/>
      <c r="V47" s="9"/>
      <c r="W47" s="9"/>
    </row>
    <row r="48" spans="1:25" s="12" customFormat="1" x14ac:dyDescent="0.25">
      <c r="A48" s="5"/>
      <c r="B48" s="5"/>
      <c r="C48" s="24"/>
      <c r="D48" s="8"/>
      <c r="E48" s="9"/>
      <c r="F48" s="10"/>
      <c r="G48" s="30"/>
      <c r="H48" s="9"/>
      <c r="I48" s="8"/>
      <c r="J48" s="8"/>
      <c r="K48" s="8"/>
      <c r="L48" s="8"/>
      <c r="M48" s="8"/>
      <c r="N48" s="8"/>
      <c r="O48" s="8"/>
      <c r="P48" s="9"/>
      <c r="Q48" s="9"/>
      <c r="R48" s="9"/>
      <c r="S48" s="9"/>
      <c r="T48" s="9"/>
      <c r="U48" s="9"/>
      <c r="V48" s="9"/>
      <c r="W48" s="9"/>
    </row>
    <row r="49" spans="1:26" s="12" customFormat="1" x14ac:dyDescent="0.25">
      <c r="A49" s="5"/>
      <c r="B49" s="5"/>
      <c r="C49" s="24"/>
      <c r="D49" s="8"/>
      <c r="E49" s="9"/>
      <c r="F49" s="10"/>
      <c r="G49" s="30"/>
      <c r="H49" s="9"/>
      <c r="I49" s="8"/>
      <c r="J49" s="8"/>
      <c r="K49" s="8"/>
      <c r="L49" s="8"/>
      <c r="M49" s="8"/>
      <c r="N49" s="8"/>
      <c r="O49" s="8"/>
      <c r="P49" s="9"/>
      <c r="Q49" s="9"/>
      <c r="R49" s="9"/>
      <c r="S49" s="9"/>
      <c r="T49" s="9"/>
      <c r="U49" s="9"/>
      <c r="V49" s="9"/>
      <c r="W49" s="9"/>
    </row>
    <row r="50" spans="1:26" s="12" customFormat="1" x14ac:dyDescent="0.25">
      <c r="A50" s="5"/>
      <c r="B50" s="5"/>
      <c r="C50" s="24"/>
      <c r="D50" s="8"/>
      <c r="E50" s="9"/>
      <c r="F50" s="10"/>
      <c r="G50" s="30"/>
      <c r="H50" s="9"/>
      <c r="I50" s="8"/>
      <c r="J50" s="8"/>
      <c r="K50" s="8"/>
      <c r="L50" s="8"/>
      <c r="M50" s="8"/>
      <c r="N50" s="8"/>
      <c r="O50" s="8"/>
      <c r="P50" s="9"/>
      <c r="Q50" s="9"/>
      <c r="R50" s="9"/>
      <c r="S50" s="9"/>
      <c r="T50" s="9"/>
      <c r="U50" s="9"/>
      <c r="V50" s="9"/>
      <c r="W50" s="9"/>
    </row>
    <row r="51" spans="1:26" s="12" customFormat="1" x14ac:dyDescent="0.25">
      <c r="A51" s="5"/>
      <c r="B51" s="5"/>
      <c r="C51" s="24"/>
      <c r="D51" s="8"/>
      <c r="E51" s="9"/>
      <c r="F51" s="10"/>
      <c r="G51" s="31"/>
      <c r="H51" s="9"/>
      <c r="I51" s="8"/>
      <c r="J51" s="8"/>
      <c r="K51" s="8"/>
      <c r="L51" s="8"/>
      <c r="M51" s="8"/>
      <c r="N51" s="8"/>
      <c r="O51" s="8"/>
      <c r="P51" s="9"/>
      <c r="Q51" s="9"/>
      <c r="R51" s="9"/>
      <c r="S51" s="9"/>
      <c r="T51" s="9"/>
      <c r="U51" s="9"/>
      <c r="V51" s="9"/>
      <c r="W51" s="9"/>
    </row>
    <row r="52" spans="1:26" s="12" customFormat="1" x14ac:dyDescent="0.25">
      <c r="A52" s="5"/>
      <c r="B52" s="5"/>
      <c r="C52" s="24"/>
      <c r="D52" s="8"/>
      <c r="E52" s="9"/>
      <c r="F52" s="10"/>
      <c r="G52" s="30"/>
      <c r="H52" s="9"/>
      <c r="I52" s="8"/>
      <c r="J52" s="8"/>
      <c r="K52" s="8"/>
      <c r="L52" s="8"/>
      <c r="M52" s="8"/>
      <c r="N52" s="8"/>
      <c r="O52" s="8"/>
      <c r="P52" s="9"/>
      <c r="Q52" s="9"/>
      <c r="R52" s="9"/>
      <c r="S52" s="9"/>
      <c r="T52" s="9"/>
      <c r="U52" s="9"/>
      <c r="V52" s="9"/>
      <c r="W52" s="9"/>
    </row>
    <row r="53" spans="1:26" s="9" customFormat="1" x14ac:dyDescent="0.25">
      <c r="A53" s="5"/>
      <c r="B53" s="5"/>
      <c r="C53" s="24"/>
      <c r="D53" s="8"/>
      <c r="F53" s="10"/>
      <c r="G53" s="30"/>
      <c r="I53" s="8"/>
      <c r="J53" s="8"/>
      <c r="K53" s="8"/>
      <c r="L53" s="8"/>
      <c r="M53" s="8"/>
      <c r="N53" s="8"/>
      <c r="O53" s="8"/>
      <c r="X53" s="12"/>
      <c r="Y53" s="12"/>
      <c r="Z53" s="12"/>
    </row>
    <row r="54" spans="1:26" s="9" customFormat="1" x14ac:dyDescent="0.25">
      <c r="A54" s="5"/>
      <c r="B54" s="5"/>
      <c r="C54" s="24"/>
      <c r="D54" s="8"/>
      <c r="F54" s="10"/>
      <c r="I54" s="8"/>
      <c r="J54" s="8"/>
      <c r="K54" s="8"/>
      <c r="L54" s="8"/>
      <c r="M54" s="8"/>
      <c r="N54" s="8"/>
      <c r="O54" s="8"/>
      <c r="X54" s="12"/>
      <c r="Y54" s="12"/>
      <c r="Z54" s="12"/>
    </row>
    <row r="55" spans="1:26" s="9" customFormat="1" x14ac:dyDescent="0.25">
      <c r="A55" s="5"/>
      <c r="B55" s="5"/>
      <c r="C55" s="24"/>
      <c r="D55" s="8"/>
      <c r="F55" s="10"/>
      <c r="I55" s="8"/>
      <c r="J55" s="8"/>
      <c r="K55" s="8"/>
      <c r="L55" s="8"/>
      <c r="M55" s="8"/>
      <c r="N55" s="8"/>
      <c r="O55" s="8"/>
      <c r="X55" s="12"/>
      <c r="Y55" s="12"/>
      <c r="Z55" s="12"/>
    </row>
    <row r="56" spans="1:26" s="9" customFormat="1" x14ac:dyDescent="0.25">
      <c r="A56" s="5"/>
      <c r="B56" s="5"/>
      <c r="C56" s="24"/>
      <c r="D56" s="8"/>
      <c r="F56" s="10"/>
      <c r="I56" s="8"/>
      <c r="J56" s="8"/>
      <c r="K56" s="8"/>
      <c r="L56" s="8"/>
      <c r="M56" s="8"/>
      <c r="N56" s="8"/>
      <c r="O56" s="8"/>
      <c r="X56" s="12"/>
      <c r="Y56" s="12"/>
      <c r="Z56" s="12"/>
    </row>
    <row r="57" spans="1:26" s="9" customFormat="1" x14ac:dyDescent="0.25">
      <c r="A57" s="5"/>
      <c r="B57" s="5"/>
      <c r="C57" s="24"/>
      <c r="D57" s="8"/>
      <c r="F57" s="10"/>
      <c r="I57" s="8"/>
      <c r="J57" s="8"/>
      <c r="K57" s="8"/>
      <c r="L57" s="8"/>
      <c r="M57" s="8"/>
      <c r="N57" s="8"/>
      <c r="O57" s="8"/>
      <c r="X57" s="12"/>
      <c r="Y57" s="12"/>
      <c r="Z57" s="12"/>
    </row>
    <row r="58" spans="1:26" s="9" customFormat="1" x14ac:dyDescent="0.25">
      <c r="A58" s="5"/>
      <c r="B58" s="5"/>
      <c r="C58" s="24"/>
      <c r="D58" s="8"/>
      <c r="F58" s="10"/>
      <c r="I58" s="8"/>
      <c r="J58" s="8"/>
      <c r="K58" s="8"/>
      <c r="L58" s="8"/>
      <c r="M58" s="8"/>
      <c r="N58" s="8"/>
      <c r="O58" s="8"/>
      <c r="X58" s="12"/>
      <c r="Y58" s="12"/>
      <c r="Z58" s="12"/>
    </row>
    <row r="59" spans="1:26" s="9" customFormat="1" x14ac:dyDescent="0.25">
      <c r="A59" s="5"/>
      <c r="B59" s="5"/>
      <c r="C59" s="24"/>
      <c r="D59" s="8"/>
      <c r="F59" s="10"/>
      <c r="I59" s="8"/>
      <c r="J59" s="8"/>
      <c r="K59" s="8"/>
      <c r="L59" s="8"/>
      <c r="M59" s="8"/>
      <c r="N59" s="8"/>
      <c r="O59" s="8"/>
      <c r="X59" s="12"/>
      <c r="Y59" s="12"/>
      <c r="Z59" s="12"/>
    </row>
    <row r="60" spans="1:26" s="9" customFormat="1" x14ac:dyDescent="0.25">
      <c r="A60" s="5"/>
      <c r="B60" s="5"/>
      <c r="C60" s="24"/>
      <c r="D60" s="8"/>
      <c r="F60" s="10"/>
      <c r="I60" s="8"/>
      <c r="J60" s="8"/>
      <c r="K60" s="8"/>
      <c r="L60" s="8"/>
      <c r="M60" s="8"/>
      <c r="N60" s="8"/>
      <c r="O60" s="8"/>
      <c r="X60" s="12"/>
      <c r="Y60" s="12"/>
      <c r="Z60" s="12"/>
    </row>
    <row r="61" spans="1:26" s="9" customFormat="1" x14ac:dyDescent="0.25">
      <c r="A61" s="5"/>
      <c r="B61" s="5"/>
      <c r="C61" s="24"/>
      <c r="D61" s="8"/>
      <c r="F61" s="10"/>
      <c r="I61" s="8"/>
      <c r="J61" s="8"/>
      <c r="K61" s="8"/>
      <c r="L61" s="8"/>
      <c r="M61" s="8"/>
      <c r="N61" s="8"/>
      <c r="O61" s="8"/>
      <c r="X61" s="12"/>
      <c r="Y61" s="12"/>
      <c r="Z61" s="12"/>
    </row>
    <row r="62" spans="1:26" s="9" customFormat="1" x14ac:dyDescent="0.25">
      <c r="A62" s="5"/>
      <c r="B62" s="5"/>
      <c r="C62" s="24"/>
      <c r="D62" s="8"/>
      <c r="F62" s="10"/>
      <c r="I62" s="8"/>
      <c r="J62" s="8"/>
      <c r="K62" s="8"/>
      <c r="L62" s="8"/>
      <c r="M62" s="8"/>
      <c r="N62" s="8"/>
      <c r="O62" s="8"/>
      <c r="X62" s="12"/>
      <c r="Y62" s="12"/>
      <c r="Z62" s="12"/>
    </row>
    <row r="63" spans="1:26" s="9" customFormat="1" x14ac:dyDescent="0.25">
      <c r="A63" s="5"/>
      <c r="B63" s="5"/>
      <c r="C63" s="24"/>
      <c r="D63" s="8"/>
      <c r="F63" s="10"/>
      <c r="I63" s="8"/>
      <c r="J63" s="8"/>
      <c r="K63" s="8"/>
      <c r="L63" s="8"/>
      <c r="M63" s="8"/>
      <c r="N63" s="8"/>
      <c r="O63" s="8"/>
      <c r="X63" s="12"/>
      <c r="Y63" s="12"/>
      <c r="Z63" s="12"/>
    </row>
    <row r="64" spans="1:26" s="9" customFormat="1" x14ac:dyDescent="0.25">
      <c r="A64" s="5"/>
      <c r="B64" s="5"/>
      <c r="C64" s="24"/>
      <c r="D64" s="8"/>
      <c r="F64" s="10"/>
      <c r="I64" s="8"/>
      <c r="J64" s="8"/>
      <c r="K64" s="8"/>
      <c r="L64" s="8"/>
      <c r="M64" s="8"/>
      <c r="N64" s="8"/>
      <c r="O64" s="8"/>
      <c r="X64" s="12"/>
      <c r="Y64" s="12"/>
      <c r="Z64" s="12"/>
    </row>
    <row r="65" spans="1:26" s="9" customFormat="1" x14ac:dyDescent="0.25">
      <c r="A65" s="5"/>
      <c r="B65" s="5"/>
      <c r="C65" s="24"/>
      <c r="D65" s="8"/>
      <c r="F65" s="10"/>
      <c r="I65" s="8"/>
      <c r="J65" s="8"/>
      <c r="K65" s="8"/>
      <c r="L65" s="8"/>
      <c r="M65" s="8"/>
      <c r="N65" s="8"/>
      <c r="O65" s="8"/>
      <c r="X65" s="12"/>
      <c r="Y65" s="12"/>
      <c r="Z65" s="12"/>
    </row>
    <row r="66" spans="1:26" s="9" customFormat="1" x14ac:dyDescent="0.25">
      <c r="A66" s="5"/>
      <c r="B66" s="5"/>
      <c r="C66" s="24"/>
      <c r="D66" s="8"/>
      <c r="F66" s="10"/>
      <c r="I66" s="8"/>
      <c r="J66" s="8"/>
      <c r="K66" s="8"/>
      <c r="L66" s="8"/>
      <c r="M66" s="8"/>
      <c r="N66" s="8"/>
      <c r="O66" s="8"/>
      <c r="X66" s="12"/>
      <c r="Y66" s="12"/>
      <c r="Z66" s="12"/>
    </row>
    <row r="67" spans="1:26" s="9" customFormat="1" x14ac:dyDescent="0.25">
      <c r="A67" s="5"/>
      <c r="B67" s="5"/>
      <c r="C67" s="24"/>
      <c r="D67" s="8"/>
      <c r="F67" s="10"/>
      <c r="I67" s="8"/>
      <c r="J67" s="8"/>
      <c r="K67" s="8"/>
      <c r="L67" s="8"/>
      <c r="M67" s="8"/>
      <c r="N67" s="8"/>
      <c r="O67" s="8"/>
      <c r="X67" s="12"/>
      <c r="Y67" s="12"/>
      <c r="Z67" s="12"/>
    </row>
    <row r="68" spans="1:26" s="9" customFormat="1" x14ac:dyDescent="0.25">
      <c r="A68" s="5"/>
      <c r="B68" s="5"/>
      <c r="C68" s="24"/>
      <c r="D68" s="8"/>
      <c r="F68" s="10"/>
      <c r="I68" s="8"/>
      <c r="J68" s="8"/>
      <c r="K68" s="8"/>
      <c r="L68" s="8"/>
      <c r="M68" s="8"/>
      <c r="N68" s="8"/>
      <c r="O68" s="8"/>
      <c r="X68" s="12"/>
      <c r="Y68" s="12"/>
      <c r="Z68" s="12"/>
    </row>
    <row r="69" spans="1:26" s="9" customFormat="1" x14ac:dyDescent="0.25">
      <c r="A69" s="5"/>
      <c r="B69" s="5"/>
      <c r="C69" s="24"/>
      <c r="D69" s="8"/>
      <c r="F69" s="10"/>
      <c r="I69" s="8"/>
      <c r="J69" s="8"/>
      <c r="K69" s="8"/>
      <c r="L69" s="8"/>
      <c r="M69" s="8"/>
      <c r="N69" s="8"/>
      <c r="O69" s="8"/>
      <c r="X69" s="12"/>
      <c r="Y69" s="12"/>
      <c r="Z69" s="12"/>
    </row>
    <row r="70" spans="1:26" s="9" customFormat="1" x14ac:dyDescent="0.25">
      <c r="A70" s="5"/>
      <c r="B70" s="5"/>
      <c r="C70" s="24"/>
      <c r="D70" s="8"/>
      <c r="F70" s="10"/>
      <c r="I70" s="8"/>
      <c r="J70" s="8"/>
      <c r="K70" s="8"/>
      <c r="L70" s="8"/>
      <c r="M70" s="8"/>
      <c r="N70" s="8"/>
      <c r="O70" s="8"/>
      <c r="X70" s="12"/>
      <c r="Y70" s="12"/>
      <c r="Z70" s="12"/>
    </row>
    <row r="71" spans="1:26" s="9" customFormat="1" x14ac:dyDescent="0.25">
      <c r="A71" s="5"/>
      <c r="B71" s="5"/>
      <c r="C71" s="24"/>
      <c r="D71" s="8"/>
      <c r="F71" s="10"/>
      <c r="I71" s="8"/>
      <c r="J71" s="8"/>
      <c r="K71" s="8"/>
      <c r="L71" s="8"/>
      <c r="M71" s="8"/>
      <c r="N71" s="8"/>
      <c r="O71" s="8"/>
      <c r="X71" s="12"/>
      <c r="Y71" s="12"/>
      <c r="Z71" s="12"/>
    </row>
    <row r="72" spans="1:26" s="9" customFormat="1" x14ac:dyDescent="0.25">
      <c r="A72" s="5"/>
      <c r="B72" s="5"/>
      <c r="C72" s="24"/>
      <c r="D72" s="8"/>
      <c r="F72" s="10"/>
      <c r="I72" s="8"/>
      <c r="J72" s="8"/>
      <c r="K72" s="8"/>
      <c r="L72" s="8"/>
      <c r="M72" s="8"/>
      <c r="N72" s="8"/>
      <c r="O72" s="8"/>
      <c r="X72" s="12"/>
      <c r="Y72" s="12"/>
      <c r="Z72" s="12"/>
    </row>
    <row r="73" spans="1:26" s="9" customFormat="1" x14ac:dyDescent="0.25">
      <c r="A73" s="5"/>
      <c r="B73" s="5"/>
      <c r="C73" s="24"/>
      <c r="D73" s="8"/>
      <c r="F73" s="10"/>
      <c r="I73" s="8"/>
      <c r="J73" s="8"/>
      <c r="K73" s="8"/>
      <c r="L73" s="8"/>
      <c r="M73" s="8"/>
      <c r="N73" s="8"/>
      <c r="O73" s="8"/>
      <c r="X73" s="12"/>
      <c r="Y73" s="12"/>
      <c r="Z73" s="12"/>
    </row>
    <row r="74" spans="1:26" s="9" customFormat="1" x14ac:dyDescent="0.25">
      <c r="A74" s="5"/>
      <c r="B74" s="5"/>
      <c r="C74" s="24"/>
      <c r="D74" s="8"/>
      <c r="F74" s="10"/>
      <c r="I74" s="8"/>
      <c r="J74" s="8"/>
      <c r="K74" s="8"/>
      <c r="L74" s="8"/>
      <c r="M74" s="8"/>
      <c r="N74" s="8"/>
      <c r="O74" s="8"/>
      <c r="X74" s="12"/>
      <c r="Y74" s="12"/>
      <c r="Z74" s="12"/>
    </row>
    <row r="75" spans="1:26" s="9" customFormat="1" x14ac:dyDescent="0.25">
      <c r="A75" s="5"/>
      <c r="B75" s="5"/>
      <c r="C75" s="24"/>
      <c r="D75" s="8"/>
      <c r="F75" s="10"/>
      <c r="I75" s="8"/>
      <c r="J75" s="8"/>
      <c r="K75" s="8"/>
      <c r="L75" s="8"/>
      <c r="M75" s="8"/>
      <c r="N75" s="8"/>
      <c r="O75" s="8"/>
      <c r="X75" s="12"/>
      <c r="Y75" s="12"/>
      <c r="Z75" s="12"/>
    </row>
    <row r="76" spans="1:26" s="9" customFormat="1" x14ac:dyDescent="0.25">
      <c r="A76" s="5"/>
      <c r="B76" s="5"/>
      <c r="C76" s="24"/>
      <c r="D76" s="8"/>
      <c r="F76" s="10"/>
      <c r="I76" s="8"/>
      <c r="J76" s="8"/>
      <c r="K76" s="8"/>
      <c r="L76" s="8"/>
      <c r="M76" s="8"/>
      <c r="N76" s="8"/>
      <c r="O76" s="8"/>
      <c r="X76" s="12"/>
      <c r="Y76" s="12"/>
      <c r="Z76" s="12"/>
    </row>
    <row r="77" spans="1:26" s="9" customFormat="1" x14ac:dyDescent="0.25">
      <c r="A77" s="5"/>
      <c r="B77" s="5"/>
      <c r="C77" s="24"/>
      <c r="D77" s="8"/>
      <c r="F77" s="10"/>
      <c r="I77" s="8"/>
      <c r="J77" s="8"/>
      <c r="K77" s="8"/>
      <c r="L77" s="8"/>
      <c r="M77" s="8"/>
      <c r="N77" s="8"/>
      <c r="O77" s="8"/>
      <c r="X77" s="12"/>
      <c r="Y77" s="12"/>
      <c r="Z77" s="12"/>
    </row>
    <row r="78" spans="1:26" s="9" customFormat="1" x14ac:dyDescent="0.25">
      <c r="A78" s="5"/>
      <c r="B78" s="5"/>
      <c r="C78" s="24"/>
      <c r="D78" s="8"/>
      <c r="F78" s="10"/>
      <c r="I78" s="8"/>
      <c r="J78" s="8"/>
      <c r="K78" s="8"/>
      <c r="L78" s="8"/>
      <c r="M78" s="8"/>
      <c r="N78" s="8"/>
      <c r="O78" s="8"/>
      <c r="X78" s="12"/>
      <c r="Y78" s="12"/>
      <c r="Z78" s="12"/>
    </row>
    <row r="79" spans="1:26" s="9" customFormat="1" x14ac:dyDescent="0.25">
      <c r="A79" s="5"/>
      <c r="B79" s="5"/>
      <c r="C79" s="24"/>
      <c r="D79" s="8"/>
      <c r="F79" s="10"/>
      <c r="I79" s="8"/>
      <c r="J79" s="8"/>
      <c r="K79" s="8"/>
      <c r="L79" s="8"/>
      <c r="M79" s="8"/>
      <c r="N79" s="8"/>
      <c r="O79" s="8"/>
      <c r="X79" s="12"/>
      <c r="Y79" s="12"/>
      <c r="Z79" s="12"/>
    </row>
    <row r="80" spans="1:26" s="9" customFormat="1" x14ac:dyDescent="0.25">
      <c r="A80" s="5"/>
      <c r="B80" s="5"/>
      <c r="C80" s="24"/>
      <c r="D80" s="8"/>
      <c r="F80" s="10"/>
      <c r="I80" s="8"/>
      <c r="J80" s="8"/>
      <c r="K80" s="8"/>
      <c r="L80" s="8"/>
      <c r="M80" s="8"/>
      <c r="N80" s="8"/>
      <c r="O80" s="8"/>
      <c r="X80" s="12"/>
      <c r="Y80" s="12"/>
      <c r="Z80" s="12"/>
    </row>
    <row r="81" spans="1:26" s="9" customFormat="1" x14ac:dyDescent="0.25">
      <c r="A81" s="5"/>
      <c r="B81" s="5"/>
      <c r="C81" s="24"/>
      <c r="D81" s="8"/>
      <c r="F81" s="10"/>
      <c r="I81" s="8"/>
      <c r="J81" s="8"/>
      <c r="K81" s="8"/>
      <c r="L81" s="8"/>
      <c r="M81" s="8"/>
      <c r="N81" s="8"/>
      <c r="O81" s="8"/>
      <c r="X81" s="12"/>
      <c r="Y81" s="12"/>
      <c r="Z81" s="12"/>
    </row>
    <row r="82" spans="1:26" s="9" customFormat="1" x14ac:dyDescent="0.25">
      <c r="A82" s="5"/>
      <c r="B82" s="5"/>
      <c r="C82" s="24"/>
      <c r="D82" s="8"/>
      <c r="F82" s="10"/>
      <c r="I82" s="8"/>
      <c r="J82" s="8"/>
      <c r="K82" s="8"/>
      <c r="L82" s="8"/>
      <c r="M82" s="8"/>
      <c r="N82" s="8"/>
      <c r="O82" s="8"/>
      <c r="X82" s="12"/>
      <c r="Y82" s="12"/>
      <c r="Z82" s="12"/>
    </row>
    <row r="83" spans="1:26" s="9" customFormat="1" x14ac:dyDescent="0.25">
      <c r="A83" s="5"/>
      <c r="B83" s="5"/>
      <c r="C83" s="24"/>
      <c r="D83" s="8"/>
      <c r="F83" s="10"/>
      <c r="I83" s="8"/>
      <c r="J83" s="8"/>
      <c r="K83" s="8"/>
      <c r="L83" s="8"/>
      <c r="M83" s="8"/>
      <c r="N83" s="8"/>
      <c r="O83" s="8"/>
      <c r="X83" s="12"/>
      <c r="Y83" s="12"/>
      <c r="Z83" s="12"/>
    </row>
    <row r="84" spans="1:26" s="9" customFormat="1" x14ac:dyDescent="0.25">
      <c r="A84" s="5"/>
      <c r="B84" s="5"/>
      <c r="C84" s="24"/>
      <c r="D84" s="8"/>
      <c r="F84" s="10"/>
      <c r="I84" s="8"/>
      <c r="J84" s="8"/>
      <c r="K84" s="8"/>
      <c r="L84" s="8"/>
      <c r="M84" s="8"/>
      <c r="N84" s="8"/>
      <c r="O84" s="8"/>
      <c r="X84" s="12"/>
      <c r="Y84" s="12"/>
      <c r="Z84" s="12"/>
    </row>
    <row r="85" spans="1:26" s="9" customFormat="1" x14ac:dyDescent="0.25">
      <c r="A85" s="5"/>
      <c r="B85" s="5"/>
      <c r="C85" s="24"/>
      <c r="D85" s="8"/>
      <c r="F85" s="10"/>
      <c r="I85" s="8"/>
      <c r="J85" s="8"/>
      <c r="K85" s="8"/>
      <c r="L85" s="8"/>
      <c r="M85" s="8"/>
      <c r="N85" s="8"/>
      <c r="O85" s="8"/>
      <c r="X85" s="12"/>
      <c r="Y85" s="12"/>
      <c r="Z85" s="12"/>
    </row>
    <row r="86" spans="1:26" s="9" customFormat="1" x14ac:dyDescent="0.25">
      <c r="A86" s="5"/>
      <c r="B86" s="5"/>
      <c r="C86" s="24"/>
      <c r="D86" s="8"/>
      <c r="F86" s="10"/>
      <c r="I86" s="8"/>
      <c r="J86" s="8"/>
      <c r="K86" s="8"/>
      <c r="L86" s="8"/>
      <c r="M86" s="8"/>
      <c r="N86" s="8"/>
      <c r="O86" s="8"/>
      <c r="X86" s="12"/>
      <c r="Y86" s="12"/>
      <c r="Z86" s="12"/>
    </row>
    <row r="87" spans="1:26" s="9" customFormat="1" x14ac:dyDescent="0.25">
      <c r="A87" s="5"/>
      <c r="B87" s="5"/>
      <c r="C87" s="24"/>
      <c r="D87" s="8"/>
      <c r="F87" s="10"/>
      <c r="I87" s="8"/>
      <c r="J87" s="8"/>
      <c r="K87" s="8"/>
      <c r="L87" s="8"/>
      <c r="M87" s="8"/>
      <c r="N87" s="8"/>
      <c r="O87" s="8"/>
      <c r="X87" s="12"/>
      <c r="Y87" s="12"/>
      <c r="Z87" s="12"/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H41"/>
  <sheetViews>
    <sheetView zoomScale="75" zoomScaleNormal="75" workbookViewId="0">
      <pane ySplit="1" topLeftCell="A2" activePane="bottomLeft" state="frozen"/>
      <selection pane="bottomLeft" activeCell="F41" sqref="F41"/>
    </sheetView>
  </sheetViews>
  <sheetFormatPr defaultRowHeight="15" x14ac:dyDescent="0.25"/>
  <cols>
    <col min="1" max="1" width="5.28515625" style="4" customWidth="1"/>
    <col min="2" max="2" width="11.5703125" style="4" customWidth="1"/>
    <col min="3" max="3" width="22.85546875" style="4" customWidth="1"/>
    <col min="4" max="4" width="21.42578125" style="4" customWidth="1"/>
    <col min="5" max="5" width="18.28515625" style="4" customWidth="1"/>
    <col min="6" max="6" width="18.140625" style="4" customWidth="1"/>
    <col min="7" max="16384" width="9.140625" style="4"/>
  </cols>
  <sheetData>
    <row r="1" spans="2:8" x14ac:dyDescent="0.25">
      <c r="B1" s="2" t="s">
        <v>215</v>
      </c>
      <c r="C1" s="3"/>
      <c r="D1" s="3"/>
      <c r="E1" s="3"/>
      <c r="F1" s="3"/>
      <c r="G1" s="3"/>
      <c r="H1" s="3"/>
    </row>
    <row r="3" spans="2:8" x14ac:dyDescent="0.25">
      <c r="B3" s="240" t="s">
        <v>2</v>
      </c>
      <c r="C3" s="238" t="s">
        <v>33</v>
      </c>
      <c r="D3" s="238"/>
      <c r="E3" s="238"/>
      <c r="F3" s="239" t="s">
        <v>32</v>
      </c>
    </row>
    <row r="4" spans="2:8" ht="15.75" customHeight="1" x14ac:dyDescent="0.25">
      <c r="B4" s="240"/>
      <c r="C4" s="210" t="s">
        <v>30</v>
      </c>
      <c r="D4" s="210" t="s">
        <v>31</v>
      </c>
      <c r="E4" s="210" t="s">
        <v>17</v>
      </c>
      <c r="F4" s="239"/>
    </row>
    <row r="5" spans="2:8" x14ac:dyDescent="0.25">
      <c r="B5" s="211" t="s">
        <v>34</v>
      </c>
      <c r="C5" s="212">
        <v>1</v>
      </c>
      <c r="D5" s="212">
        <v>0</v>
      </c>
      <c r="E5" s="212">
        <v>0</v>
      </c>
      <c r="F5" s="213">
        <v>0.4</v>
      </c>
    </row>
    <row r="6" spans="2:8" x14ac:dyDescent="0.25">
      <c r="B6" s="211">
        <v>1964</v>
      </c>
      <c r="C6" s="212">
        <v>0.90225617207478681</v>
      </c>
      <c r="D6" s="212">
        <v>9.7743827925213189E-2</v>
      </c>
      <c r="E6" s="212">
        <v>0</v>
      </c>
      <c r="F6" s="213">
        <v>0.43909753117008526</v>
      </c>
    </row>
    <row r="7" spans="2:8" x14ac:dyDescent="0.25">
      <c r="B7" s="211">
        <v>1965</v>
      </c>
      <c r="C7" s="212">
        <v>0.90930383150598748</v>
      </c>
      <c r="D7" s="212">
        <v>9.0696168494012519E-2</v>
      </c>
      <c r="E7" s="212">
        <v>0</v>
      </c>
      <c r="F7" s="213">
        <v>0.43627846739760506</v>
      </c>
    </row>
    <row r="8" spans="2:8" x14ac:dyDescent="0.25">
      <c r="B8" s="211">
        <v>1966</v>
      </c>
      <c r="C8" s="212">
        <v>0.91765418633249873</v>
      </c>
      <c r="D8" s="212">
        <v>8.2345813667501266E-2</v>
      </c>
      <c r="E8" s="212">
        <v>0</v>
      </c>
      <c r="F8" s="213">
        <v>0.43293832546700056</v>
      </c>
    </row>
    <row r="9" spans="2:8" x14ac:dyDescent="0.25">
      <c r="B9" s="211">
        <v>1967</v>
      </c>
      <c r="C9" s="212">
        <v>0.91711178098865498</v>
      </c>
      <c r="D9" s="212">
        <v>8.2888219011345021E-2</v>
      </c>
      <c r="E9" s="212">
        <v>0</v>
      </c>
      <c r="F9" s="213">
        <v>0.43315528760453803</v>
      </c>
    </row>
    <row r="10" spans="2:8" x14ac:dyDescent="0.25">
      <c r="B10" s="211">
        <v>1968</v>
      </c>
      <c r="C10" s="212">
        <v>0.94956697653513433</v>
      </c>
      <c r="D10" s="212">
        <v>5.0433023464865667E-2</v>
      </c>
      <c r="E10" s="212">
        <v>0</v>
      </c>
      <c r="F10" s="213">
        <v>0.42017320938594632</v>
      </c>
    </row>
    <row r="11" spans="2:8" x14ac:dyDescent="0.25">
      <c r="B11" s="211">
        <v>1969</v>
      </c>
      <c r="C11" s="212">
        <v>0.95170617919875522</v>
      </c>
      <c r="D11" s="212">
        <v>4.829382080124478E-2</v>
      </c>
      <c r="E11" s="212">
        <v>0</v>
      </c>
      <c r="F11" s="213">
        <v>0.4193175283204979</v>
      </c>
    </row>
    <row r="12" spans="2:8" x14ac:dyDescent="0.25">
      <c r="B12" s="211">
        <v>1970</v>
      </c>
      <c r="C12" s="212">
        <v>0.94967668477372336</v>
      </c>
      <c r="D12" s="212">
        <v>5.0323315226276644E-2</v>
      </c>
      <c r="E12" s="212">
        <v>0</v>
      </c>
      <c r="F12" s="213">
        <v>0.42012932609051068</v>
      </c>
    </row>
    <row r="13" spans="2:8" x14ac:dyDescent="0.25">
      <c r="B13" s="211">
        <v>1971</v>
      </c>
      <c r="C13" s="212">
        <v>0.91361666974048472</v>
      </c>
      <c r="D13" s="212">
        <v>8.6383330259515279E-2</v>
      </c>
      <c r="E13" s="212">
        <v>0</v>
      </c>
      <c r="F13" s="213">
        <v>0.43455333210380614</v>
      </c>
    </row>
    <row r="14" spans="2:8" x14ac:dyDescent="0.25">
      <c r="B14" s="211">
        <v>1972</v>
      </c>
      <c r="C14" s="212">
        <v>0.84597351262914922</v>
      </c>
      <c r="D14" s="212">
        <v>0.15402648737085078</v>
      </c>
      <c r="E14" s="212">
        <v>0</v>
      </c>
      <c r="F14" s="213">
        <v>0.46161059494834034</v>
      </c>
    </row>
    <row r="15" spans="2:8" x14ac:dyDescent="0.25">
      <c r="B15" s="211">
        <v>1973</v>
      </c>
      <c r="C15" s="212">
        <v>0.85357624483345707</v>
      </c>
      <c r="D15" s="212">
        <v>0.14642375516654293</v>
      </c>
      <c r="E15" s="212">
        <v>0</v>
      </c>
      <c r="F15" s="213">
        <v>0.45856950206661723</v>
      </c>
    </row>
    <row r="16" spans="2:8" x14ac:dyDescent="0.25">
      <c r="B16" s="211">
        <v>1974</v>
      </c>
      <c r="C16" s="212">
        <v>0.84436205741450165</v>
      </c>
      <c r="D16" s="212">
        <v>0.15563794258549835</v>
      </c>
      <c r="E16" s="212">
        <v>0</v>
      </c>
      <c r="F16" s="213">
        <v>0.46225517703419933</v>
      </c>
    </row>
    <row r="17" spans="2:6" x14ac:dyDescent="0.25">
      <c r="B17" s="211">
        <v>1975</v>
      </c>
      <c r="C17" s="212">
        <v>0.77066152560128898</v>
      </c>
      <c r="D17" s="212">
        <v>0.22933847439871102</v>
      </c>
      <c r="E17" s="212">
        <v>0</v>
      </c>
      <c r="F17" s="213">
        <v>0.49173538975948444</v>
      </c>
    </row>
    <row r="18" spans="2:6" x14ac:dyDescent="0.25">
      <c r="B18" s="211">
        <v>1976</v>
      </c>
      <c r="C18" s="212">
        <v>0.56331592575718725</v>
      </c>
      <c r="D18" s="212">
        <v>0.43668407424281275</v>
      </c>
      <c r="E18" s="212">
        <v>0</v>
      </c>
      <c r="F18" s="213">
        <v>0.5746736296971251</v>
      </c>
    </row>
    <row r="19" spans="2:6" x14ac:dyDescent="0.25">
      <c r="B19" s="211">
        <v>1977</v>
      </c>
      <c r="C19" s="212">
        <v>0.58485041019577899</v>
      </c>
      <c r="D19" s="212">
        <v>0.41514958980422101</v>
      </c>
      <c r="E19" s="212">
        <v>0</v>
      </c>
      <c r="F19" s="213">
        <v>0.5660598359216884</v>
      </c>
    </row>
    <row r="20" spans="2:6" x14ac:dyDescent="0.25">
      <c r="B20" s="211">
        <v>1978</v>
      </c>
      <c r="C20" s="212">
        <v>0.59285301147811309</v>
      </c>
      <c r="D20" s="212">
        <v>0.40714698852188691</v>
      </c>
      <c r="E20" s="212">
        <v>0</v>
      </c>
      <c r="F20" s="213">
        <v>0.56285879540875483</v>
      </c>
    </row>
    <row r="21" spans="2:6" x14ac:dyDescent="0.25">
      <c r="B21" s="211">
        <v>1979</v>
      </c>
      <c r="C21" s="212">
        <v>0.58728891689121066</v>
      </c>
      <c r="D21" s="212">
        <v>0.41271108310878934</v>
      </c>
      <c r="E21" s="212">
        <v>0</v>
      </c>
      <c r="F21" s="213">
        <v>0.56508443324351576</v>
      </c>
    </row>
    <row r="22" spans="2:6" x14ac:dyDescent="0.25">
      <c r="B22" s="211">
        <v>1980</v>
      </c>
      <c r="C22" s="212">
        <v>0.57298756354280977</v>
      </c>
      <c r="D22" s="212">
        <v>0.42701243645719023</v>
      </c>
      <c r="E22" s="212">
        <v>0</v>
      </c>
      <c r="F22" s="213">
        <v>0.57080497458287616</v>
      </c>
    </row>
    <row r="23" spans="2:6" x14ac:dyDescent="0.25">
      <c r="B23" s="211">
        <v>1981</v>
      </c>
      <c r="C23" s="212">
        <v>0.5462358189167914</v>
      </c>
      <c r="D23" s="212">
        <v>0.4537641810832086</v>
      </c>
      <c r="E23" s="212">
        <v>0</v>
      </c>
      <c r="F23" s="213">
        <v>0.58150567243328344</v>
      </c>
    </row>
    <row r="24" spans="2:6" x14ac:dyDescent="0.25">
      <c r="B24" s="211">
        <v>1982</v>
      </c>
      <c r="C24" s="212">
        <v>0.55911485515485349</v>
      </c>
      <c r="D24" s="212">
        <v>0.44088514484514651</v>
      </c>
      <c r="E24" s="212">
        <v>0</v>
      </c>
      <c r="F24" s="213">
        <v>0.57635405793805861</v>
      </c>
    </row>
    <row r="25" spans="2:6" x14ac:dyDescent="0.25">
      <c r="B25" s="211">
        <v>1983</v>
      </c>
      <c r="C25" s="212">
        <v>0.53717646590042401</v>
      </c>
      <c r="D25" s="212">
        <v>0.46282353409957599</v>
      </c>
      <c r="E25" s="212">
        <v>0</v>
      </c>
      <c r="F25" s="213">
        <v>0.5851294136398304</v>
      </c>
    </row>
    <row r="26" spans="2:6" x14ac:dyDescent="0.25">
      <c r="B26" s="211">
        <v>1984</v>
      </c>
      <c r="C26" s="212">
        <v>0.53094819888647382</v>
      </c>
      <c r="D26" s="212">
        <v>0.46905180111352618</v>
      </c>
      <c r="E26" s="212">
        <v>0</v>
      </c>
      <c r="F26" s="213">
        <v>0.58762072044541047</v>
      </c>
    </row>
    <row r="27" spans="2:6" x14ac:dyDescent="0.25">
      <c r="B27" s="211">
        <v>1985</v>
      </c>
      <c r="C27" s="212">
        <v>0.51737343212887188</v>
      </c>
      <c r="D27" s="212">
        <v>0.48262656787112812</v>
      </c>
      <c r="E27" s="212">
        <v>0</v>
      </c>
      <c r="F27" s="213">
        <v>0.59305062714845125</v>
      </c>
    </row>
    <row r="28" spans="2:6" x14ac:dyDescent="0.25">
      <c r="B28" s="211">
        <v>1986</v>
      </c>
      <c r="C28" s="212">
        <v>0.51680004151918912</v>
      </c>
      <c r="D28" s="212">
        <v>0.48319995848081088</v>
      </c>
      <c r="E28" s="212">
        <v>0</v>
      </c>
      <c r="F28" s="213">
        <v>0.59327998339232435</v>
      </c>
    </row>
    <row r="29" spans="2:6" x14ac:dyDescent="0.25">
      <c r="B29" s="211">
        <v>1987</v>
      </c>
      <c r="C29" s="212">
        <v>0.48600440174029519</v>
      </c>
      <c r="D29" s="212">
        <v>0.51399559825970487</v>
      </c>
      <c r="E29" s="212">
        <v>0</v>
      </c>
      <c r="F29" s="213">
        <v>0.60559823930388201</v>
      </c>
    </row>
    <row r="30" spans="2:6" x14ac:dyDescent="0.25">
      <c r="B30" s="211">
        <v>1988</v>
      </c>
      <c r="C30" s="212">
        <v>0.45169961826733601</v>
      </c>
      <c r="D30" s="212">
        <v>0.54830038173266393</v>
      </c>
      <c r="E30" s="212">
        <v>0</v>
      </c>
      <c r="F30" s="213">
        <v>0.61932015269306562</v>
      </c>
    </row>
    <row r="31" spans="2:6" x14ac:dyDescent="0.25">
      <c r="B31" s="211">
        <v>1989</v>
      </c>
      <c r="C31" s="212">
        <v>0.41282248524122134</v>
      </c>
      <c r="D31" s="212">
        <v>0.58717751475877866</v>
      </c>
      <c r="E31" s="212">
        <v>0</v>
      </c>
      <c r="F31" s="213">
        <v>0.63487100590351153</v>
      </c>
    </row>
    <row r="32" spans="2:6" x14ac:dyDescent="0.25">
      <c r="B32" s="211">
        <v>1990</v>
      </c>
      <c r="C32" s="212">
        <v>0.39409985753371335</v>
      </c>
      <c r="D32" s="212">
        <v>0.60590014246628665</v>
      </c>
      <c r="E32" s="212">
        <v>0</v>
      </c>
      <c r="F32" s="213">
        <v>0.64236005698651466</v>
      </c>
    </row>
    <row r="33" spans="2:6" x14ac:dyDescent="0.25">
      <c r="B33" s="211">
        <v>1991</v>
      </c>
      <c r="C33" s="212">
        <v>0.37430355243563318</v>
      </c>
      <c r="D33" s="212">
        <v>0.62569644756436682</v>
      </c>
      <c r="E33" s="212">
        <v>0</v>
      </c>
      <c r="F33" s="213">
        <v>0.65027857902574682</v>
      </c>
    </row>
    <row r="34" spans="2:6" x14ac:dyDescent="0.25">
      <c r="B34" s="211">
        <v>1992</v>
      </c>
      <c r="C34" s="212">
        <v>0.38997380490913558</v>
      </c>
      <c r="D34" s="212">
        <v>0.61002619509086442</v>
      </c>
      <c r="E34" s="212">
        <v>0</v>
      </c>
      <c r="F34" s="213">
        <v>0.64401047803634581</v>
      </c>
    </row>
    <row r="35" spans="2:6" x14ac:dyDescent="0.25">
      <c r="B35" s="211">
        <v>1993</v>
      </c>
      <c r="C35" s="212">
        <v>0.38434263726393947</v>
      </c>
      <c r="D35" s="212">
        <v>0.61565736273606053</v>
      </c>
      <c r="E35" s="212">
        <v>0</v>
      </c>
      <c r="F35" s="213">
        <v>0.64626294509442428</v>
      </c>
    </row>
    <row r="36" spans="2:6" x14ac:dyDescent="0.25">
      <c r="B36" s="211">
        <v>1994</v>
      </c>
      <c r="C36" s="212">
        <v>0.36830708933101913</v>
      </c>
      <c r="D36" s="212">
        <v>0.63169291066898081</v>
      </c>
      <c r="E36" s="212">
        <v>0</v>
      </c>
      <c r="F36" s="213">
        <v>0.65267716426759237</v>
      </c>
    </row>
    <row r="37" spans="2:6" x14ac:dyDescent="0.25">
      <c r="B37" s="211">
        <v>1995</v>
      </c>
      <c r="C37" s="212">
        <v>0.38107726648074186</v>
      </c>
      <c r="D37" s="212">
        <v>0.61892273351925819</v>
      </c>
      <c r="E37" s="212">
        <v>0</v>
      </c>
      <c r="F37" s="213">
        <v>0.6475690934077033</v>
      </c>
    </row>
    <row r="38" spans="2:6" x14ac:dyDescent="0.25">
      <c r="B38" s="211">
        <v>1996</v>
      </c>
      <c r="C38" s="212">
        <v>0.30670488338219415</v>
      </c>
      <c r="D38" s="212">
        <v>0.69329511661780585</v>
      </c>
      <c r="E38" s="212">
        <v>0</v>
      </c>
      <c r="F38" s="213">
        <v>0.67731804664712236</v>
      </c>
    </row>
    <row r="39" spans="2:6" x14ac:dyDescent="0.25">
      <c r="B39" s="211">
        <v>1997</v>
      </c>
      <c r="C39" s="212">
        <v>0.28636070488920357</v>
      </c>
      <c r="D39" s="212">
        <v>0.71363929511079638</v>
      </c>
      <c r="E39" s="212">
        <v>0</v>
      </c>
      <c r="F39" s="213">
        <v>0.6854557180443186</v>
      </c>
    </row>
    <row r="40" spans="2:6" x14ac:dyDescent="0.25">
      <c r="B40" s="211">
        <v>1998</v>
      </c>
      <c r="C40" s="212">
        <v>0.29091703427238164</v>
      </c>
      <c r="D40" s="212">
        <v>0.70908296572761831</v>
      </c>
      <c r="E40" s="212">
        <v>0</v>
      </c>
      <c r="F40" s="213">
        <v>0.6836331862910473</v>
      </c>
    </row>
    <row r="41" spans="2:6" x14ac:dyDescent="0.25">
      <c r="B41" s="211" t="s">
        <v>216</v>
      </c>
      <c r="C41" s="212">
        <v>0</v>
      </c>
      <c r="D41" s="212">
        <v>0</v>
      </c>
      <c r="E41" s="212">
        <v>1</v>
      </c>
      <c r="F41" s="213">
        <v>1</v>
      </c>
    </row>
  </sheetData>
  <mergeCells count="3">
    <mergeCell ref="C3:E3"/>
    <mergeCell ref="F3:F4"/>
    <mergeCell ref="B3:B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I40"/>
  <sheetViews>
    <sheetView zoomScale="75" zoomScaleNormal="75" workbookViewId="0">
      <pane ySplit="1" topLeftCell="A2" activePane="bottomLeft" state="frozen"/>
      <selection pane="bottomLeft" activeCell="P12" sqref="P12"/>
    </sheetView>
  </sheetViews>
  <sheetFormatPr defaultColWidth="9.140625" defaultRowHeight="15" x14ac:dyDescent="0.25"/>
  <cols>
    <col min="1" max="1" width="4.140625" style="4" customWidth="1"/>
    <col min="2" max="2" width="9.140625" style="4"/>
    <col min="3" max="6" width="28" style="4" customWidth="1"/>
    <col min="7" max="7" width="22.28515625" style="4" bestFit="1" customWidth="1"/>
    <col min="8" max="8" width="29.28515625" style="4" customWidth="1"/>
    <col min="9" max="16384" width="9.140625" style="4"/>
  </cols>
  <sheetData>
    <row r="1" spans="1:9" x14ac:dyDescent="0.25">
      <c r="B1" s="36" t="s">
        <v>217</v>
      </c>
    </row>
    <row r="2" spans="1:9" x14ac:dyDescent="0.25">
      <c r="A2" s="35"/>
      <c r="B2" s="35"/>
      <c r="C2" s="35"/>
      <c r="D2" s="35"/>
      <c r="E2" s="35"/>
      <c r="F2" s="35"/>
      <c r="G2" s="35"/>
      <c r="H2" s="35"/>
      <c r="I2" s="35"/>
    </row>
    <row r="3" spans="1:9" ht="33" x14ac:dyDescent="0.35">
      <c r="A3" s="35"/>
      <c r="B3" s="218"/>
      <c r="C3" s="219" t="s">
        <v>38</v>
      </c>
      <c r="D3" s="219" t="s">
        <v>39</v>
      </c>
      <c r="E3" s="219" t="s">
        <v>40</v>
      </c>
      <c r="F3" s="219" t="s">
        <v>41</v>
      </c>
      <c r="G3" s="219" t="s">
        <v>42</v>
      </c>
      <c r="H3" s="220" t="s">
        <v>43</v>
      </c>
      <c r="I3" s="35"/>
    </row>
    <row r="4" spans="1:9" ht="18" x14ac:dyDescent="0.35">
      <c r="A4" s="35"/>
      <c r="B4" s="218"/>
      <c r="C4" s="40" t="s">
        <v>35</v>
      </c>
      <c r="D4" s="40"/>
      <c r="E4" s="40"/>
      <c r="F4" s="221"/>
      <c r="G4" s="221"/>
      <c r="H4" s="40" t="s">
        <v>44</v>
      </c>
      <c r="I4" s="35"/>
    </row>
    <row r="5" spans="1:9" x14ac:dyDescent="0.25">
      <c r="A5" s="35"/>
      <c r="B5" s="218"/>
      <c r="C5" s="40" t="s">
        <v>22</v>
      </c>
      <c r="D5" s="40" t="s">
        <v>23</v>
      </c>
      <c r="E5" s="40" t="s">
        <v>24</v>
      </c>
      <c r="F5" s="40" t="s">
        <v>25</v>
      </c>
      <c r="G5" s="40" t="s">
        <v>26</v>
      </c>
      <c r="H5" s="222" t="s">
        <v>27</v>
      </c>
      <c r="I5" s="35"/>
    </row>
    <row r="6" spans="1:9" x14ac:dyDescent="0.25">
      <c r="A6" s="35"/>
      <c r="B6" s="40">
        <v>1990</v>
      </c>
      <c r="C6" s="223">
        <v>4</v>
      </c>
      <c r="D6" s="42" t="s">
        <v>28</v>
      </c>
      <c r="E6" s="43">
        <v>60</v>
      </c>
      <c r="F6" s="43">
        <v>40</v>
      </c>
      <c r="G6" s="44">
        <v>1</v>
      </c>
      <c r="H6" s="224">
        <f t="shared" ref="H6:H13" si="0">C6*(E6/100)*(F6/100)*G6*44/12</f>
        <v>3.5199999999999996</v>
      </c>
      <c r="I6" s="35"/>
    </row>
    <row r="7" spans="1:9" x14ac:dyDescent="0.25">
      <c r="A7" s="35"/>
      <c r="B7" s="40">
        <v>1991</v>
      </c>
      <c r="C7" s="223">
        <v>4</v>
      </c>
      <c r="D7" s="42" t="s">
        <v>28</v>
      </c>
      <c r="E7" s="43">
        <v>60</v>
      </c>
      <c r="F7" s="43">
        <v>40</v>
      </c>
      <c r="G7" s="44">
        <v>1</v>
      </c>
      <c r="H7" s="224">
        <f t="shared" si="0"/>
        <v>3.5199999999999996</v>
      </c>
      <c r="I7" s="35"/>
    </row>
    <row r="8" spans="1:9" x14ac:dyDescent="0.25">
      <c r="A8" s="35"/>
      <c r="B8" s="40">
        <v>1992</v>
      </c>
      <c r="C8" s="223">
        <v>4</v>
      </c>
      <c r="D8" s="42" t="s">
        <v>28</v>
      </c>
      <c r="E8" s="43">
        <v>60</v>
      </c>
      <c r="F8" s="43">
        <v>40</v>
      </c>
      <c r="G8" s="44">
        <v>1</v>
      </c>
      <c r="H8" s="224">
        <f t="shared" si="0"/>
        <v>3.5199999999999996</v>
      </c>
      <c r="I8" s="35"/>
    </row>
    <row r="9" spans="1:9" x14ac:dyDescent="0.25">
      <c r="A9" s="35"/>
      <c r="B9" s="40">
        <v>1993</v>
      </c>
      <c r="C9" s="223">
        <v>4</v>
      </c>
      <c r="D9" s="42" t="s">
        <v>28</v>
      </c>
      <c r="E9" s="43">
        <v>60</v>
      </c>
      <c r="F9" s="43">
        <v>40</v>
      </c>
      <c r="G9" s="44">
        <v>1</v>
      </c>
      <c r="H9" s="224">
        <f t="shared" si="0"/>
        <v>3.5199999999999996</v>
      </c>
      <c r="I9" s="35"/>
    </row>
    <row r="10" spans="1:9" x14ac:dyDescent="0.25">
      <c r="A10" s="35"/>
      <c r="B10" s="40">
        <v>1994</v>
      </c>
      <c r="C10" s="223">
        <v>4</v>
      </c>
      <c r="D10" s="42" t="s">
        <v>28</v>
      </c>
      <c r="E10" s="43">
        <v>60</v>
      </c>
      <c r="F10" s="43">
        <v>40</v>
      </c>
      <c r="G10" s="44">
        <v>1</v>
      </c>
      <c r="H10" s="224">
        <f t="shared" si="0"/>
        <v>3.5199999999999996</v>
      </c>
      <c r="I10" s="35"/>
    </row>
    <row r="11" spans="1:9" x14ac:dyDescent="0.25">
      <c r="A11" s="35"/>
      <c r="B11" s="40">
        <v>1995</v>
      </c>
      <c r="C11" s="223">
        <v>4</v>
      </c>
      <c r="D11" s="42" t="s">
        <v>28</v>
      </c>
      <c r="E11" s="43">
        <v>60</v>
      </c>
      <c r="F11" s="43">
        <v>40</v>
      </c>
      <c r="G11" s="44">
        <v>1</v>
      </c>
      <c r="H11" s="224">
        <f t="shared" si="0"/>
        <v>3.5199999999999996</v>
      </c>
      <c r="I11" s="35"/>
    </row>
    <row r="12" spans="1:9" x14ac:dyDescent="0.25">
      <c r="A12" s="35"/>
      <c r="B12" s="40">
        <v>1996</v>
      </c>
      <c r="C12" s="223">
        <v>4</v>
      </c>
      <c r="D12" s="42" t="s">
        <v>28</v>
      </c>
      <c r="E12" s="43">
        <v>60</v>
      </c>
      <c r="F12" s="43">
        <v>40</v>
      </c>
      <c r="G12" s="44">
        <v>1</v>
      </c>
      <c r="H12" s="224">
        <f t="shared" si="0"/>
        <v>3.5199999999999996</v>
      </c>
      <c r="I12" s="35"/>
    </row>
    <row r="13" spans="1:9" x14ac:dyDescent="0.25">
      <c r="A13" s="35"/>
      <c r="B13" s="40">
        <v>1997</v>
      </c>
      <c r="C13" s="223">
        <v>4</v>
      </c>
      <c r="D13" s="42" t="s">
        <v>28</v>
      </c>
      <c r="E13" s="43">
        <v>60</v>
      </c>
      <c r="F13" s="43">
        <v>40</v>
      </c>
      <c r="G13" s="44">
        <v>1</v>
      </c>
      <c r="H13" s="224">
        <f t="shared" si="0"/>
        <v>3.5199999999999996</v>
      </c>
      <c r="I13" s="35"/>
    </row>
    <row r="14" spans="1:9" x14ac:dyDescent="0.25">
      <c r="A14" s="35"/>
      <c r="B14" s="40">
        <v>1998</v>
      </c>
      <c r="C14" s="225" t="s">
        <v>18</v>
      </c>
      <c r="D14" s="42" t="s">
        <v>28</v>
      </c>
      <c r="E14" s="43">
        <v>60</v>
      </c>
      <c r="F14" s="43">
        <v>40</v>
      </c>
      <c r="G14" s="44">
        <v>1</v>
      </c>
      <c r="H14" s="226" t="s">
        <v>18</v>
      </c>
      <c r="I14" s="35"/>
    </row>
    <row r="15" spans="1:9" x14ac:dyDescent="0.25">
      <c r="A15" s="35"/>
      <c r="B15" s="40">
        <v>1999</v>
      </c>
      <c r="C15" s="225" t="s">
        <v>18</v>
      </c>
      <c r="D15" s="42" t="s">
        <v>28</v>
      </c>
      <c r="E15" s="43">
        <v>60</v>
      </c>
      <c r="F15" s="43">
        <v>40</v>
      </c>
      <c r="G15" s="44">
        <v>1</v>
      </c>
      <c r="H15" s="226" t="s">
        <v>18</v>
      </c>
      <c r="I15" s="35"/>
    </row>
    <row r="16" spans="1:9" x14ac:dyDescent="0.25">
      <c r="A16" s="35"/>
      <c r="B16" s="40">
        <v>2000</v>
      </c>
      <c r="C16" s="225" t="s">
        <v>18</v>
      </c>
      <c r="D16" s="42" t="s">
        <v>28</v>
      </c>
      <c r="E16" s="43">
        <v>60</v>
      </c>
      <c r="F16" s="43">
        <v>40</v>
      </c>
      <c r="G16" s="44">
        <v>1</v>
      </c>
      <c r="H16" s="226" t="s">
        <v>18</v>
      </c>
      <c r="I16" s="35"/>
    </row>
    <row r="17" spans="1:9" x14ac:dyDescent="0.25">
      <c r="A17" s="35"/>
      <c r="B17" s="40">
        <v>2001</v>
      </c>
      <c r="C17" s="225" t="s">
        <v>18</v>
      </c>
      <c r="D17" s="42" t="s">
        <v>28</v>
      </c>
      <c r="E17" s="43">
        <v>60</v>
      </c>
      <c r="F17" s="43">
        <v>40</v>
      </c>
      <c r="G17" s="44">
        <v>1</v>
      </c>
      <c r="H17" s="226" t="s">
        <v>18</v>
      </c>
      <c r="I17" s="35"/>
    </row>
    <row r="18" spans="1:9" x14ac:dyDescent="0.25">
      <c r="A18" s="35"/>
      <c r="B18" s="40">
        <v>2002</v>
      </c>
      <c r="C18" s="225" t="s">
        <v>18</v>
      </c>
      <c r="D18" s="42" t="s">
        <v>28</v>
      </c>
      <c r="E18" s="43">
        <v>60</v>
      </c>
      <c r="F18" s="43">
        <v>40</v>
      </c>
      <c r="G18" s="44">
        <v>1</v>
      </c>
      <c r="H18" s="226" t="s">
        <v>18</v>
      </c>
      <c r="I18" s="35"/>
    </row>
    <row r="19" spans="1:9" x14ac:dyDescent="0.25">
      <c r="A19" s="35"/>
      <c r="B19" s="40">
        <v>2003</v>
      </c>
      <c r="C19" s="225" t="s">
        <v>18</v>
      </c>
      <c r="D19" s="42" t="s">
        <v>28</v>
      </c>
      <c r="E19" s="43">
        <v>60</v>
      </c>
      <c r="F19" s="43">
        <v>40</v>
      </c>
      <c r="G19" s="44">
        <v>1</v>
      </c>
      <c r="H19" s="226" t="s">
        <v>18</v>
      </c>
      <c r="I19" s="35"/>
    </row>
    <row r="20" spans="1:9" x14ac:dyDescent="0.25">
      <c r="A20" s="35"/>
      <c r="B20" s="40">
        <v>2004</v>
      </c>
      <c r="C20" s="225" t="s">
        <v>18</v>
      </c>
      <c r="D20" s="42" t="s">
        <v>28</v>
      </c>
      <c r="E20" s="43">
        <v>60</v>
      </c>
      <c r="F20" s="43">
        <v>40</v>
      </c>
      <c r="G20" s="44">
        <v>1</v>
      </c>
      <c r="H20" s="226" t="s">
        <v>18</v>
      </c>
      <c r="I20" s="35"/>
    </row>
    <row r="21" spans="1:9" x14ac:dyDescent="0.25">
      <c r="A21" s="35"/>
      <c r="B21" s="40">
        <v>2005</v>
      </c>
      <c r="C21" s="225" t="s">
        <v>18</v>
      </c>
      <c r="D21" s="42" t="s">
        <v>28</v>
      </c>
      <c r="E21" s="43">
        <v>60</v>
      </c>
      <c r="F21" s="43">
        <v>40</v>
      </c>
      <c r="G21" s="44">
        <v>1</v>
      </c>
      <c r="H21" s="226" t="s">
        <v>18</v>
      </c>
      <c r="I21" s="35"/>
    </row>
    <row r="22" spans="1:9" x14ac:dyDescent="0.25">
      <c r="A22" s="35"/>
      <c r="B22" s="40">
        <v>2006</v>
      </c>
      <c r="C22" s="225" t="s">
        <v>18</v>
      </c>
      <c r="D22" s="42" t="s">
        <v>28</v>
      </c>
      <c r="E22" s="43">
        <v>60</v>
      </c>
      <c r="F22" s="43">
        <v>40</v>
      </c>
      <c r="G22" s="44">
        <v>1</v>
      </c>
      <c r="H22" s="226" t="s">
        <v>18</v>
      </c>
      <c r="I22" s="35"/>
    </row>
    <row r="23" spans="1:9" x14ac:dyDescent="0.25">
      <c r="A23" s="35"/>
      <c r="B23" s="40">
        <v>2007</v>
      </c>
      <c r="C23" s="225" t="s">
        <v>18</v>
      </c>
      <c r="D23" s="42" t="s">
        <v>28</v>
      </c>
      <c r="E23" s="43">
        <v>60</v>
      </c>
      <c r="F23" s="43">
        <v>40</v>
      </c>
      <c r="G23" s="44">
        <v>1</v>
      </c>
      <c r="H23" s="226" t="s">
        <v>18</v>
      </c>
      <c r="I23" s="35"/>
    </row>
    <row r="24" spans="1:9" x14ac:dyDescent="0.25">
      <c r="A24" s="35"/>
      <c r="B24" s="40">
        <v>2008</v>
      </c>
      <c r="C24" s="225" t="s">
        <v>18</v>
      </c>
      <c r="D24" s="42" t="s">
        <v>28</v>
      </c>
      <c r="E24" s="43">
        <v>60</v>
      </c>
      <c r="F24" s="43">
        <v>40</v>
      </c>
      <c r="G24" s="44">
        <v>1</v>
      </c>
      <c r="H24" s="226" t="s">
        <v>18</v>
      </c>
      <c r="I24" s="35"/>
    </row>
    <row r="25" spans="1:9" x14ac:dyDescent="0.25">
      <c r="A25" s="35"/>
      <c r="B25" s="40">
        <v>2009</v>
      </c>
      <c r="C25" s="225" t="s">
        <v>18</v>
      </c>
      <c r="D25" s="42" t="s">
        <v>28</v>
      </c>
      <c r="E25" s="43">
        <v>60</v>
      </c>
      <c r="F25" s="43">
        <v>40</v>
      </c>
      <c r="G25" s="44">
        <v>1</v>
      </c>
      <c r="H25" s="226" t="s">
        <v>18</v>
      </c>
      <c r="I25" s="35"/>
    </row>
    <row r="26" spans="1:9" x14ac:dyDescent="0.25">
      <c r="A26" s="35"/>
      <c r="B26" s="40">
        <v>2010</v>
      </c>
      <c r="C26" s="225" t="s">
        <v>18</v>
      </c>
      <c r="D26" s="42" t="s">
        <v>28</v>
      </c>
      <c r="E26" s="43">
        <v>60</v>
      </c>
      <c r="F26" s="43">
        <v>40</v>
      </c>
      <c r="G26" s="44">
        <v>1</v>
      </c>
      <c r="H26" s="226" t="s">
        <v>18</v>
      </c>
      <c r="I26" s="35"/>
    </row>
    <row r="27" spans="1:9" x14ac:dyDescent="0.25">
      <c r="A27" s="35"/>
      <c r="B27" s="40">
        <v>2011</v>
      </c>
      <c r="C27" s="225" t="s">
        <v>18</v>
      </c>
      <c r="D27" s="42" t="s">
        <v>28</v>
      </c>
      <c r="E27" s="43">
        <v>60</v>
      </c>
      <c r="F27" s="43">
        <v>40</v>
      </c>
      <c r="G27" s="44">
        <v>1</v>
      </c>
      <c r="H27" s="226" t="s">
        <v>18</v>
      </c>
      <c r="I27" s="35"/>
    </row>
    <row r="28" spans="1:9" x14ac:dyDescent="0.25">
      <c r="A28" s="35"/>
      <c r="B28" s="40">
        <v>2012</v>
      </c>
      <c r="C28" s="225" t="s">
        <v>18</v>
      </c>
      <c r="D28" s="42" t="s">
        <v>28</v>
      </c>
      <c r="E28" s="43">
        <v>60</v>
      </c>
      <c r="F28" s="43">
        <v>40</v>
      </c>
      <c r="G28" s="44">
        <v>1</v>
      </c>
      <c r="H28" s="226" t="s">
        <v>18</v>
      </c>
      <c r="I28" s="35"/>
    </row>
    <row r="29" spans="1:9" x14ac:dyDescent="0.25">
      <c r="A29" s="35"/>
      <c r="B29" s="40">
        <v>2013</v>
      </c>
      <c r="C29" s="225" t="s">
        <v>18</v>
      </c>
      <c r="D29" s="42" t="s">
        <v>28</v>
      </c>
      <c r="E29" s="43">
        <v>60</v>
      </c>
      <c r="F29" s="43">
        <v>40</v>
      </c>
      <c r="G29" s="44">
        <v>1</v>
      </c>
      <c r="H29" s="226" t="s">
        <v>18</v>
      </c>
      <c r="I29" s="35"/>
    </row>
    <row r="30" spans="1:9" x14ac:dyDescent="0.25">
      <c r="A30" s="35"/>
      <c r="B30" s="40">
        <v>2014</v>
      </c>
      <c r="C30" s="225" t="s">
        <v>18</v>
      </c>
      <c r="D30" s="42" t="s">
        <v>28</v>
      </c>
      <c r="E30" s="43">
        <v>60</v>
      </c>
      <c r="F30" s="43">
        <v>40</v>
      </c>
      <c r="G30" s="44">
        <v>1</v>
      </c>
      <c r="H30" s="226" t="s">
        <v>18</v>
      </c>
      <c r="I30" s="35"/>
    </row>
    <row r="31" spans="1:9" x14ac:dyDescent="0.25">
      <c r="A31" s="35"/>
      <c r="B31" s="40">
        <v>2015</v>
      </c>
      <c r="C31" s="225" t="s">
        <v>18</v>
      </c>
      <c r="D31" s="42" t="s">
        <v>28</v>
      </c>
      <c r="E31" s="43">
        <v>60</v>
      </c>
      <c r="F31" s="43">
        <v>40</v>
      </c>
      <c r="G31" s="44">
        <v>1</v>
      </c>
      <c r="H31" s="226" t="s">
        <v>18</v>
      </c>
      <c r="I31" s="35"/>
    </row>
    <row r="32" spans="1:9" x14ac:dyDescent="0.25">
      <c r="A32" s="35"/>
      <c r="B32" s="40">
        <v>2016</v>
      </c>
      <c r="C32" s="225" t="s">
        <v>18</v>
      </c>
      <c r="D32" s="42" t="s">
        <v>28</v>
      </c>
      <c r="E32" s="43">
        <v>60</v>
      </c>
      <c r="F32" s="43">
        <v>40</v>
      </c>
      <c r="G32" s="44">
        <v>1</v>
      </c>
      <c r="H32" s="226" t="s">
        <v>18</v>
      </c>
      <c r="I32" s="35"/>
    </row>
    <row r="33" spans="1:9" x14ac:dyDescent="0.25">
      <c r="A33" s="35"/>
      <c r="B33" s="40">
        <v>2017</v>
      </c>
      <c r="C33" s="225" t="s">
        <v>18</v>
      </c>
      <c r="D33" s="42" t="s">
        <v>28</v>
      </c>
      <c r="E33" s="43">
        <v>60</v>
      </c>
      <c r="F33" s="43">
        <v>40</v>
      </c>
      <c r="G33" s="44">
        <v>1</v>
      </c>
      <c r="H33" s="226" t="s">
        <v>18</v>
      </c>
      <c r="I33" s="35"/>
    </row>
    <row r="34" spans="1:9" x14ac:dyDescent="0.25">
      <c r="A34" s="35"/>
      <c r="B34" s="40">
        <v>2018</v>
      </c>
      <c r="C34" s="225" t="s">
        <v>18</v>
      </c>
      <c r="D34" s="42" t="s">
        <v>28</v>
      </c>
      <c r="E34" s="43">
        <v>60</v>
      </c>
      <c r="F34" s="43">
        <v>40</v>
      </c>
      <c r="G34" s="44">
        <v>1</v>
      </c>
      <c r="H34" s="226" t="s">
        <v>18</v>
      </c>
      <c r="I34" s="35"/>
    </row>
    <row r="35" spans="1:9" x14ac:dyDescent="0.25">
      <c r="A35" s="35"/>
      <c r="B35" s="40">
        <v>2019</v>
      </c>
      <c r="C35" s="225" t="s">
        <v>18</v>
      </c>
      <c r="D35" s="42" t="s">
        <v>28</v>
      </c>
      <c r="E35" s="43">
        <v>60</v>
      </c>
      <c r="F35" s="43">
        <v>40</v>
      </c>
      <c r="G35" s="44">
        <v>1</v>
      </c>
      <c r="H35" s="226" t="s">
        <v>18</v>
      </c>
      <c r="I35" s="35"/>
    </row>
    <row r="36" spans="1:9" x14ac:dyDescent="0.25">
      <c r="A36" s="35"/>
      <c r="B36" s="40">
        <v>2020</v>
      </c>
      <c r="C36" s="225" t="s">
        <v>18</v>
      </c>
      <c r="D36" s="42" t="s">
        <v>28</v>
      </c>
      <c r="E36" s="43">
        <v>60</v>
      </c>
      <c r="F36" s="43">
        <v>40</v>
      </c>
      <c r="G36" s="44">
        <v>1</v>
      </c>
      <c r="H36" s="226" t="s">
        <v>18</v>
      </c>
      <c r="I36" s="35"/>
    </row>
    <row r="37" spans="1:9" x14ac:dyDescent="0.25">
      <c r="A37" s="35"/>
      <c r="B37" s="35"/>
      <c r="C37" s="35"/>
      <c r="D37" s="35"/>
      <c r="E37" s="35"/>
      <c r="F37" s="35"/>
      <c r="G37" s="35"/>
      <c r="H37" s="35"/>
      <c r="I37" s="35"/>
    </row>
    <row r="38" spans="1:9" ht="18" x14ac:dyDescent="0.25">
      <c r="B38" s="37" t="s">
        <v>29</v>
      </c>
      <c r="E38" s="37" t="s">
        <v>45</v>
      </c>
    </row>
    <row r="40" spans="1:9" x14ac:dyDescent="0.25">
      <c r="B40" s="1" t="s">
        <v>37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40"/>
  <sheetViews>
    <sheetView zoomScale="75" zoomScaleNormal="75" workbookViewId="0">
      <pane ySplit="1" topLeftCell="A2" activePane="bottomLeft" state="frozen"/>
      <selection pane="bottomLeft" activeCell="C36" sqref="C36"/>
    </sheetView>
  </sheetViews>
  <sheetFormatPr defaultColWidth="9.140625" defaultRowHeight="15" x14ac:dyDescent="0.25"/>
  <cols>
    <col min="1" max="1" width="4" style="4" customWidth="1"/>
    <col min="2" max="2" width="9.140625" style="4"/>
    <col min="3" max="3" width="32.85546875" style="38" bestFit="1" customWidth="1"/>
    <col min="4" max="4" width="36.140625" style="4" customWidth="1"/>
    <col min="5" max="5" width="30.5703125" style="4" bestFit="1" customWidth="1"/>
    <col min="6" max="6" width="36.140625" style="4" customWidth="1"/>
    <col min="7" max="7" width="20.42578125" style="4" bestFit="1" customWidth="1"/>
    <col min="8" max="8" width="22.85546875" style="4" bestFit="1" customWidth="1"/>
    <col min="9" max="16384" width="9.140625" style="4"/>
  </cols>
  <sheetData>
    <row r="1" spans="1:9" x14ac:dyDescent="0.25">
      <c r="B1" s="36" t="s">
        <v>52</v>
      </c>
    </row>
    <row r="2" spans="1:9" x14ac:dyDescent="0.25">
      <c r="A2" s="35"/>
      <c r="B2" s="35"/>
      <c r="C2" s="39"/>
      <c r="D2" s="35"/>
      <c r="E2" s="35"/>
      <c r="F2" s="35"/>
      <c r="G2" s="35"/>
      <c r="H2" s="35"/>
      <c r="I2" s="35"/>
    </row>
    <row r="3" spans="1:9" ht="33" x14ac:dyDescent="0.35">
      <c r="A3" s="35"/>
      <c r="B3" s="218"/>
      <c r="C3" s="219" t="s">
        <v>46</v>
      </c>
      <c r="D3" s="219" t="s">
        <v>47</v>
      </c>
      <c r="E3" s="219" t="s">
        <v>48</v>
      </c>
      <c r="F3" s="219" t="s">
        <v>49</v>
      </c>
      <c r="G3" s="219" t="s">
        <v>50</v>
      </c>
      <c r="H3" s="220" t="s">
        <v>51</v>
      </c>
      <c r="I3" s="35"/>
    </row>
    <row r="4" spans="1:9" ht="18" x14ac:dyDescent="0.35">
      <c r="A4" s="35"/>
      <c r="B4" s="218"/>
      <c r="C4" s="40" t="s">
        <v>35</v>
      </c>
      <c r="D4" s="40"/>
      <c r="E4" s="40"/>
      <c r="F4" s="221"/>
      <c r="G4" s="221"/>
      <c r="H4" s="40" t="s">
        <v>44</v>
      </c>
      <c r="I4" s="35"/>
    </row>
    <row r="5" spans="1:9" x14ac:dyDescent="0.25">
      <c r="A5" s="35"/>
      <c r="B5" s="218"/>
      <c r="C5" s="40" t="s">
        <v>22</v>
      </c>
      <c r="D5" s="40" t="s">
        <v>23</v>
      </c>
      <c r="E5" s="40" t="s">
        <v>24</v>
      </c>
      <c r="F5" s="40" t="s">
        <v>25</v>
      </c>
      <c r="G5" s="40" t="s">
        <v>26</v>
      </c>
      <c r="H5" s="222" t="s">
        <v>27</v>
      </c>
      <c r="I5" s="35"/>
    </row>
    <row r="6" spans="1:9" x14ac:dyDescent="0.25">
      <c r="A6" s="35"/>
      <c r="B6" s="40">
        <v>1990</v>
      </c>
      <c r="C6" s="42">
        <v>27.084</v>
      </c>
      <c r="D6" s="42" t="s">
        <v>28</v>
      </c>
      <c r="E6" s="43">
        <v>80</v>
      </c>
      <c r="F6" s="43">
        <v>100</v>
      </c>
      <c r="G6" s="44">
        <v>1</v>
      </c>
      <c r="H6" s="45">
        <f>C6*(E6/100)*(F6/100)*G6*44/12</f>
        <v>79.446399999999997</v>
      </c>
      <c r="I6" s="35"/>
    </row>
    <row r="7" spans="1:9" x14ac:dyDescent="0.25">
      <c r="A7" s="35"/>
      <c r="B7" s="40">
        <v>1991</v>
      </c>
      <c r="C7" s="42">
        <v>27.084</v>
      </c>
      <c r="D7" s="42" t="s">
        <v>28</v>
      </c>
      <c r="E7" s="43">
        <v>80</v>
      </c>
      <c r="F7" s="43">
        <v>100</v>
      </c>
      <c r="G7" s="44">
        <v>1</v>
      </c>
      <c r="H7" s="45">
        <f t="shared" ref="H7:H33" si="0">C7*(E7/100)*(F7/100)*G7*44/12</f>
        <v>79.446399999999997</v>
      </c>
      <c r="I7" s="35"/>
    </row>
    <row r="8" spans="1:9" x14ac:dyDescent="0.25">
      <c r="A8" s="35"/>
      <c r="B8" s="40">
        <v>1992</v>
      </c>
      <c r="C8" s="42">
        <v>27.084</v>
      </c>
      <c r="D8" s="42" t="s">
        <v>28</v>
      </c>
      <c r="E8" s="43">
        <v>80</v>
      </c>
      <c r="F8" s="43">
        <v>100</v>
      </c>
      <c r="G8" s="44">
        <v>1</v>
      </c>
      <c r="H8" s="45">
        <f t="shared" si="0"/>
        <v>79.446399999999997</v>
      </c>
      <c r="I8" s="35"/>
    </row>
    <row r="9" spans="1:9" x14ac:dyDescent="0.25">
      <c r="A9" s="35"/>
      <c r="B9" s="40">
        <v>1993</v>
      </c>
      <c r="C9" s="42">
        <v>27.084</v>
      </c>
      <c r="D9" s="42" t="s">
        <v>28</v>
      </c>
      <c r="E9" s="43">
        <v>80</v>
      </c>
      <c r="F9" s="43">
        <v>100</v>
      </c>
      <c r="G9" s="44">
        <v>1</v>
      </c>
      <c r="H9" s="45">
        <f t="shared" si="0"/>
        <v>79.446399999999997</v>
      </c>
      <c r="I9" s="35"/>
    </row>
    <row r="10" spans="1:9" x14ac:dyDescent="0.25">
      <c r="A10" s="35"/>
      <c r="B10" s="40">
        <v>1994</v>
      </c>
      <c r="C10" s="42">
        <v>27.084</v>
      </c>
      <c r="D10" s="42" t="s">
        <v>28</v>
      </c>
      <c r="E10" s="43">
        <v>80</v>
      </c>
      <c r="F10" s="43">
        <v>100</v>
      </c>
      <c r="G10" s="44">
        <v>1</v>
      </c>
      <c r="H10" s="45">
        <f t="shared" si="0"/>
        <v>79.446399999999997</v>
      </c>
      <c r="I10" s="35"/>
    </row>
    <row r="11" spans="1:9" x14ac:dyDescent="0.25">
      <c r="A11" s="35"/>
      <c r="B11" s="40">
        <v>1995</v>
      </c>
      <c r="C11" s="42">
        <v>27.084</v>
      </c>
      <c r="D11" s="42" t="s">
        <v>28</v>
      </c>
      <c r="E11" s="43">
        <v>80</v>
      </c>
      <c r="F11" s="43">
        <v>100</v>
      </c>
      <c r="G11" s="44">
        <v>1</v>
      </c>
      <c r="H11" s="45">
        <f t="shared" si="0"/>
        <v>79.446399999999997</v>
      </c>
      <c r="I11" s="35"/>
    </row>
    <row r="12" spans="1:9" x14ac:dyDescent="0.25">
      <c r="A12" s="35"/>
      <c r="B12" s="40">
        <v>1996</v>
      </c>
      <c r="C12" s="42">
        <v>27.084</v>
      </c>
      <c r="D12" s="42" t="s">
        <v>28</v>
      </c>
      <c r="E12" s="43">
        <v>80</v>
      </c>
      <c r="F12" s="43">
        <v>100</v>
      </c>
      <c r="G12" s="44">
        <v>1</v>
      </c>
      <c r="H12" s="45">
        <f t="shared" si="0"/>
        <v>79.446399999999997</v>
      </c>
      <c r="I12" s="35"/>
    </row>
    <row r="13" spans="1:9" x14ac:dyDescent="0.25">
      <c r="A13" s="35"/>
      <c r="B13" s="40">
        <v>1997</v>
      </c>
      <c r="C13" s="42">
        <v>22.481999999999999</v>
      </c>
      <c r="D13" s="42" t="s">
        <v>28</v>
      </c>
      <c r="E13" s="43">
        <v>80</v>
      </c>
      <c r="F13" s="43">
        <v>100</v>
      </c>
      <c r="G13" s="44">
        <v>1</v>
      </c>
      <c r="H13" s="45">
        <f t="shared" si="0"/>
        <v>65.947200000000009</v>
      </c>
      <c r="I13" s="35"/>
    </row>
    <row r="14" spans="1:9" x14ac:dyDescent="0.25">
      <c r="A14" s="35"/>
      <c r="B14" s="40">
        <v>1998</v>
      </c>
      <c r="C14" s="42">
        <v>17.88</v>
      </c>
      <c r="D14" s="42" t="s">
        <v>28</v>
      </c>
      <c r="E14" s="43">
        <v>80</v>
      </c>
      <c r="F14" s="43">
        <v>100</v>
      </c>
      <c r="G14" s="44">
        <v>1</v>
      </c>
      <c r="H14" s="45">
        <f t="shared" si="0"/>
        <v>52.448</v>
      </c>
      <c r="I14" s="35"/>
    </row>
    <row r="15" spans="1:9" x14ac:dyDescent="0.25">
      <c r="A15" s="35"/>
      <c r="B15" s="40">
        <v>1999</v>
      </c>
      <c r="C15" s="42">
        <v>18.940000000000001</v>
      </c>
      <c r="D15" s="42" t="s">
        <v>28</v>
      </c>
      <c r="E15" s="43">
        <v>80</v>
      </c>
      <c r="F15" s="43">
        <v>100</v>
      </c>
      <c r="G15" s="44">
        <v>1</v>
      </c>
      <c r="H15" s="45">
        <f t="shared" si="0"/>
        <v>55.557333333333339</v>
      </c>
      <c r="I15" s="35"/>
    </row>
    <row r="16" spans="1:9" x14ac:dyDescent="0.25">
      <c r="A16" s="35"/>
      <c r="B16" s="40">
        <v>2000</v>
      </c>
      <c r="C16" s="42">
        <v>20</v>
      </c>
      <c r="D16" s="42" t="s">
        <v>28</v>
      </c>
      <c r="E16" s="43">
        <v>80</v>
      </c>
      <c r="F16" s="43">
        <v>100</v>
      </c>
      <c r="G16" s="44">
        <v>1</v>
      </c>
      <c r="H16" s="45">
        <f t="shared" si="0"/>
        <v>58.666666666666664</v>
      </c>
      <c r="I16" s="35"/>
    </row>
    <row r="17" spans="1:9" x14ac:dyDescent="0.25">
      <c r="A17" s="35"/>
      <c r="B17" s="40">
        <v>2001</v>
      </c>
      <c r="C17" s="42">
        <v>21.491</v>
      </c>
      <c r="D17" s="42" t="s">
        <v>28</v>
      </c>
      <c r="E17" s="43">
        <v>80</v>
      </c>
      <c r="F17" s="43">
        <v>100</v>
      </c>
      <c r="G17" s="44">
        <v>1</v>
      </c>
      <c r="H17" s="45">
        <f t="shared" si="0"/>
        <v>63.040266666666675</v>
      </c>
      <c r="I17" s="35"/>
    </row>
    <row r="18" spans="1:9" x14ac:dyDescent="0.25">
      <c r="A18" s="35"/>
      <c r="B18" s="40">
        <v>2002</v>
      </c>
      <c r="C18" s="42">
        <v>21.83</v>
      </c>
      <c r="D18" s="42" t="s">
        <v>28</v>
      </c>
      <c r="E18" s="43">
        <v>80</v>
      </c>
      <c r="F18" s="43">
        <v>100</v>
      </c>
      <c r="G18" s="44">
        <v>1</v>
      </c>
      <c r="H18" s="45">
        <f t="shared" si="0"/>
        <v>64.034666666666666</v>
      </c>
      <c r="I18" s="35"/>
    </row>
    <row r="19" spans="1:9" x14ac:dyDescent="0.25">
      <c r="A19" s="35"/>
      <c r="B19" s="40">
        <v>2003</v>
      </c>
      <c r="C19" s="42">
        <v>32.820999999999998</v>
      </c>
      <c r="D19" s="42" t="s">
        <v>28</v>
      </c>
      <c r="E19" s="43">
        <v>80</v>
      </c>
      <c r="F19" s="43">
        <v>100</v>
      </c>
      <c r="G19" s="44">
        <v>1</v>
      </c>
      <c r="H19" s="45">
        <f t="shared" si="0"/>
        <v>96.274933333333323</v>
      </c>
      <c r="I19" s="35"/>
    </row>
    <row r="20" spans="1:9" x14ac:dyDescent="0.25">
      <c r="A20" s="35"/>
      <c r="B20" s="40">
        <v>2004</v>
      </c>
      <c r="C20" s="42">
        <v>37.414999999999999</v>
      </c>
      <c r="D20" s="42" t="s">
        <v>28</v>
      </c>
      <c r="E20" s="43">
        <v>80</v>
      </c>
      <c r="F20" s="43">
        <v>100</v>
      </c>
      <c r="G20" s="44">
        <v>1</v>
      </c>
      <c r="H20" s="45">
        <f t="shared" si="0"/>
        <v>109.75066666666667</v>
      </c>
      <c r="I20" s="35"/>
    </row>
    <row r="21" spans="1:9" x14ac:dyDescent="0.25">
      <c r="A21" s="35"/>
      <c r="B21" s="40">
        <v>2005</v>
      </c>
      <c r="C21" s="42">
        <v>36.228499999999997</v>
      </c>
      <c r="D21" s="42" t="s">
        <v>28</v>
      </c>
      <c r="E21" s="43">
        <v>80</v>
      </c>
      <c r="F21" s="43">
        <v>100</v>
      </c>
      <c r="G21" s="44">
        <v>1</v>
      </c>
      <c r="H21" s="45">
        <f t="shared" si="0"/>
        <v>106.27026666666666</v>
      </c>
      <c r="I21" s="35"/>
    </row>
    <row r="22" spans="1:9" x14ac:dyDescent="0.25">
      <c r="A22" s="35"/>
      <c r="B22" s="40">
        <v>2006</v>
      </c>
      <c r="C22" s="42">
        <v>35.042000000000002</v>
      </c>
      <c r="D22" s="42" t="s">
        <v>28</v>
      </c>
      <c r="E22" s="43">
        <v>80</v>
      </c>
      <c r="F22" s="43">
        <v>100</v>
      </c>
      <c r="G22" s="44">
        <v>1</v>
      </c>
      <c r="H22" s="45">
        <f t="shared" si="0"/>
        <v>102.78986666666668</v>
      </c>
      <c r="I22" s="35"/>
    </row>
    <row r="23" spans="1:9" x14ac:dyDescent="0.25">
      <c r="A23" s="35"/>
      <c r="B23" s="40">
        <v>2007</v>
      </c>
      <c r="C23" s="42">
        <v>27.97</v>
      </c>
      <c r="D23" s="42" t="s">
        <v>28</v>
      </c>
      <c r="E23" s="43">
        <v>80</v>
      </c>
      <c r="F23" s="43">
        <v>100</v>
      </c>
      <c r="G23" s="44">
        <v>1</v>
      </c>
      <c r="H23" s="45">
        <f t="shared" si="0"/>
        <v>82.045333333333346</v>
      </c>
      <c r="I23" s="35"/>
    </row>
    <row r="24" spans="1:9" x14ac:dyDescent="0.25">
      <c r="A24" s="35"/>
      <c r="B24" s="40">
        <v>2008</v>
      </c>
      <c r="C24" s="42">
        <v>20.898</v>
      </c>
      <c r="D24" s="42" t="s">
        <v>28</v>
      </c>
      <c r="E24" s="43">
        <v>80</v>
      </c>
      <c r="F24" s="43">
        <v>100</v>
      </c>
      <c r="G24" s="44">
        <v>1</v>
      </c>
      <c r="H24" s="45">
        <f t="shared" si="0"/>
        <v>61.300800000000002</v>
      </c>
      <c r="I24" s="35"/>
    </row>
    <row r="25" spans="1:9" x14ac:dyDescent="0.25">
      <c r="A25" s="35"/>
      <c r="B25" s="40">
        <v>2009</v>
      </c>
      <c r="C25" s="42">
        <v>21.378</v>
      </c>
      <c r="D25" s="42" t="s">
        <v>28</v>
      </c>
      <c r="E25" s="43">
        <v>80</v>
      </c>
      <c r="F25" s="43">
        <v>100</v>
      </c>
      <c r="G25" s="44">
        <v>1</v>
      </c>
      <c r="H25" s="45">
        <f t="shared" si="0"/>
        <v>62.708799999999997</v>
      </c>
      <c r="I25" s="35"/>
    </row>
    <row r="26" spans="1:9" x14ac:dyDescent="0.25">
      <c r="A26" s="35"/>
      <c r="B26" s="40">
        <v>2010</v>
      </c>
      <c r="C26" s="42">
        <v>18.236833350000001</v>
      </c>
      <c r="D26" s="42" t="s">
        <v>28</v>
      </c>
      <c r="E26" s="43">
        <v>80</v>
      </c>
      <c r="F26" s="43">
        <v>100</v>
      </c>
      <c r="G26" s="44">
        <v>1</v>
      </c>
      <c r="H26" s="45">
        <f t="shared" si="0"/>
        <v>53.494711160000008</v>
      </c>
      <c r="I26" s="35"/>
    </row>
    <row r="27" spans="1:9" x14ac:dyDescent="0.25">
      <c r="A27" s="35"/>
      <c r="B27" s="40">
        <v>2011</v>
      </c>
      <c r="C27" s="42">
        <v>12.615</v>
      </c>
      <c r="D27" s="42" t="s">
        <v>28</v>
      </c>
      <c r="E27" s="43">
        <v>80</v>
      </c>
      <c r="F27" s="43">
        <v>100</v>
      </c>
      <c r="G27" s="44">
        <v>1</v>
      </c>
      <c r="H27" s="45">
        <f t="shared" si="0"/>
        <v>37.003999999999998</v>
      </c>
      <c r="I27" s="35"/>
    </row>
    <row r="28" spans="1:9" x14ac:dyDescent="0.25">
      <c r="A28" s="35"/>
      <c r="B28" s="40">
        <v>2012</v>
      </c>
      <c r="C28" s="42">
        <v>15.129</v>
      </c>
      <c r="D28" s="42" t="s">
        <v>28</v>
      </c>
      <c r="E28" s="43">
        <v>80</v>
      </c>
      <c r="F28" s="43">
        <v>100</v>
      </c>
      <c r="G28" s="44">
        <v>1</v>
      </c>
      <c r="H28" s="45">
        <f t="shared" si="0"/>
        <v>44.378399999999999</v>
      </c>
      <c r="I28" s="35"/>
    </row>
    <row r="29" spans="1:9" x14ac:dyDescent="0.25">
      <c r="A29" s="35"/>
      <c r="B29" s="40">
        <v>2013</v>
      </c>
      <c r="C29" s="42">
        <v>14.445</v>
      </c>
      <c r="D29" s="42" t="s">
        <v>28</v>
      </c>
      <c r="E29" s="43">
        <v>80</v>
      </c>
      <c r="F29" s="43">
        <v>100</v>
      </c>
      <c r="G29" s="44">
        <v>1</v>
      </c>
      <c r="H29" s="45">
        <f t="shared" si="0"/>
        <v>42.372000000000007</v>
      </c>
      <c r="I29" s="35"/>
    </row>
    <row r="30" spans="1:9" x14ac:dyDescent="0.25">
      <c r="A30" s="35"/>
      <c r="B30" s="40">
        <v>2014</v>
      </c>
      <c r="C30" s="42">
        <v>13.121</v>
      </c>
      <c r="D30" s="42" t="s">
        <v>28</v>
      </c>
      <c r="E30" s="43">
        <v>80</v>
      </c>
      <c r="F30" s="43">
        <v>100</v>
      </c>
      <c r="G30" s="44">
        <v>1</v>
      </c>
      <c r="H30" s="45">
        <f t="shared" si="0"/>
        <v>38.488266666666668</v>
      </c>
      <c r="I30" s="35"/>
    </row>
    <row r="31" spans="1:9" x14ac:dyDescent="0.25">
      <c r="A31" s="35"/>
      <c r="B31" s="40">
        <v>2015</v>
      </c>
      <c r="C31" s="42">
        <v>13.292</v>
      </c>
      <c r="D31" s="42" t="s">
        <v>28</v>
      </c>
      <c r="E31" s="43">
        <v>80</v>
      </c>
      <c r="F31" s="43">
        <v>100</v>
      </c>
      <c r="G31" s="44">
        <v>1</v>
      </c>
      <c r="H31" s="45">
        <f t="shared" si="0"/>
        <v>38.989866666666671</v>
      </c>
      <c r="I31" s="35"/>
    </row>
    <row r="32" spans="1:9" x14ac:dyDescent="0.25">
      <c r="A32" s="35"/>
      <c r="B32" s="40">
        <v>2016</v>
      </c>
      <c r="C32" s="42">
        <v>7.4880000000000004</v>
      </c>
      <c r="D32" s="42" t="s">
        <v>28</v>
      </c>
      <c r="E32" s="43">
        <v>80</v>
      </c>
      <c r="F32" s="43">
        <v>100</v>
      </c>
      <c r="G32" s="44">
        <v>1</v>
      </c>
      <c r="H32" s="45">
        <f t="shared" si="0"/>
        <v>21.964800000000007</v>
      </c>
      <c r="I32" s="35"/>
    </row>
    <row r="33" spans="1:10" x14ac:dyDescent="0.25">
      <c r="A33" s="35"/>
      <c r="B33" s="40">
        <v>2017</v>
      </c>
      <c r="C33" s="42">
        <v>8.2401499999999999</v>
      </c>
      <c r="D33" s="42" t="s">
        <v>28</v>
      </c>
      <c r="E33" s="43">
        <v>80</v>
      </c>
      <c r="F33" s="43">
        <v>100</v>
      </c>
      <c r="G33" s="44">
        <v>1</v>
      </c>
      <c r="H33" s="45">
        <f t="shared" si="0"/>
        <v>24.17110666666667</v>
      </c>
      <c r="I33" s="35"/>
    </row>
    <row r="34" spans="1:10" x14ac:dyDescent="0.25">
      <c r="A34" s="35"/>
      <c r="B34" s="40">
        <v>2018</v>
      </c>
      <c r="C34" s="42">
        <v>6.8470000000000004</v>
      </c>
      <c r="D34" s="42" t="s">
        <v>28</v>
      </c>
      <c r="E34" s="43">
        <v>80</v>
      </c>
      <c r="F34" s="43">
        <v>100</v>
      </c>
      <c r="G34" s="44">
        <v>1</v>
      </c>
      <c r="H34" s="45">
        <f>C34*(E34/100)*(F34/100)*G34*44/12</f>
        <v>20.084533333333336</v>
      </c>
      <c r="I34" s="35"/>
    </row>
    <row r="35" spans="1:10" x14ac:dyDescent="0.25">
      <c r="A35" s="35"/>
      <c r="B35" s="40">
        <v>2019</v>
      </c>
      <c r="C35" s="42">
        <v>9.3140000000000001</v>
      </c>
      <c r="D35" s="42" t="s">
        <v>28</v>
      </c>
      <c r="E35" s="43">
        <v>80</v>
      </c>
      <c r="F35" s="43">
        <v>100</v>
      </c>
      <c r="G35" s="44">
        <v>1</v>
      </c>
      <c r="H35" s="45">
        <f>C35*(E35/100)*(F35/100)*G35*44/12</f>
        <v>27.321066666666667</v>
      </c>
      <c r="I35" s="35"/>
    </row>
    <row r="36" spans="1:10" x14ac:dyDescent="0.25">
      <c r="A36" s="35"/>
      <c r="B36" s="40">
        <v>2020</v>
      </c>
      <c r="C36" s="42">
        <v>9.0120000000000005</v>
      </c>
      <c r="D36" s="42" t="s">
        <v>28</v>
      </c>
      <c r="E36" s="43">
        <v>80</v>
      </c>
      <c r="F36" s="43">
        <v>100</v>
      </c>
      <c r="G36" s="44">
        <v>1</v>
      </c>
      <c r="H36" s="45">
        <f>C36*(E36/100)*(F36/100)*G36*44/12</f>
        <v>26.435200000000005</v>
      </c>
      <c r="I36" s="35"/>
    </row>
    <row r="37" spans="1:10" x14ac:dyDescent="0.25">
      <c r="A37" s="35"/>
      <c r="B37" s="40"/>
      <c r="C37" s="41"/>
      <c r="D37" s="42"/>
      <c r="E37" s="43"/>
      <c r="F37" s="43"/>
      <c r="G37" s="44"/>
      <c r="H37" s="45"/>
      <c r="I37" s="35"/>
      <c r="J37" s="35"/>
    </row>
    <row r="38" spans="1:10" ht="18" x14ac:dyDescent="0.25">
      <c r="A38" s="35"/>
      <c r="B38" s="35" t="s">
        <v>29</v>
      </c>
      <c r="C38" s="39"/>
      <c r="D38" s="35"/>
      <c r="E38" s="46" t="s">
        <v>45</v>
      </c>
      <c r="F38" s="35"/>
      <c r="G38" s="35"/>
      <c r="H38" s="35"/>
      <c r="I38" s="35"/>
      <c r="J38" s="35"/>
    </row>
    <row r="39" spans="1:10" x14ac:dyDescent="0.25">
      <c r="A39" s="35"/>
      <c r="B39" s="35"/>
      <c r="C39" s="39"/>
      <c r="D39" s="35"/>
      <c r="E39" s="35"/>
      <c r="F39" s="35"/>
      <c r="G39" s="35"/>
      <c r="H39" s="35"/>
      <c r="I39" s="35"/>
      <c r="J39" s="35"/>
    </row>
    <row r="40" spans="1:10" x14ac:dyDescent="0.25">
      <c r="A40" s="35"/>
      <c r="B40" s="35"/>
      <c r="C40" s="39"/>
      <c r="D40" s="35"/>
      <c r="E40" s="35"/>
      <c r="F40" s="35"/>
      <c r="G40" s="35"/>
      <c r="H40" s="35"/>
      <c r="I40" s="35"/>
      <c r="J40" s="35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1FAC-6705-488A-BDBC-03D1BCF470C1}">
  <sheetPr>
    <tabColor rgb="FF00B0F0"/>
  </sheetPr>
  <dimension ref="B1:AH18"/>
  <sheetViews>
    <sheetView zoomScale="75" zoomScaleNormal="75" workbookViewId="0">
      <pane ySplit="1" topLeftCell="A2" activePane="bottomLeft" state="frozen"/>
      <selection pane="bottomLeft" activeCell="B23" sqref="B23"/>
    </sheetView>
  </sheetViews>
  <sheetFormatPr defaultColWidth="9.140625" defaultRowHeight="15" x14ac:dyDescent="0.25"/>
  <cols>
    <col min="1" max="1" width="3" style="4" customWidth="1"/>
    <col min="2" max="2" width="58" style="4" customWidth="1"/>
    <col min="3" max="3" width="10.28515625" style="4" customWidth="1"/>
    <col min="4" max="14" width="5.85546875" style="4" bestFit="1" customWidth="1"/>
    <col min="15" max="17" width="7.5703125" style="4" bestFit="1" customWidth="1"/>
    <col min="18" max="34" width="8.7109375" style="4" bestFit="1" customWidth="1"/>
    <col min="35" max="16384" width="9.140625" style="4"/>
  </cols>
  <sheetData>
    <row r="1" spans="2:34" x14ac:dyDescent="0.25">
      <c r="B1" s="36" t="s">
        <v>218</v>
      </c>
      <c r="C1" s="36"/>
    </row>
    <row r="3" spans="2:34" s="91" customFormat="1" x14ac:dyDescent="0.25">
      <c r="B3" s="99" t="s">
        <v>206</v>
      </c>
      <c r="C3" s="100" t="s">
        <v>199</v>
      </c>
      <c r="D3" s="100">
        <v>1990</v>
      </c>
      <c r="E3" s="100">
        <v>1991</v>
      </c>
      <c r="F3" s="100">
        <v>1992</v>
      </c>
      <c r="G3" s="100">
        <v>1993</v>
      </c>
      <c r="H3" s="100">
        <v>1994</v>
      </c>
      <c r="I3" s="100">
        <v>1995</v>
      </c>
      <c r="J3" s="100">
        <v>1996</v>
      </c>
      <c r="K3" s="100">
        <v>1997</v>
      </c>
      <c r="L3" s="100">
        <v>1998</v>
      </c>
      <c r="M3" s="100">
        <v>1999</v>
      </c>
      <c r="N3" s="100">
        <v>2000</v>
      </c>
      <c r="O3" s="100">
        <v>2001</v>
      </c>
      <c r="P3" s="100">
        <v>2002</v>
      </c>
      <c r="Q3" s="100">
        <v>2003</v>
      </c>
      <c r="R3" s="100">
        <v>2004</v>
      </c>
      <c r="S3" s="100">
        <v>2005</v>
      </c>
      <c r="T3" s="100">
        <v>2006</v>
      </c>
      <c r="U3" s="100">
        <v>2007</v>
      </c>
      <c r="V3" s="100">
        <v>2008</v>
      </c>
      <c r="W3" s="100">
        <v>2009</v>
      </c>
      <c r="X3" s="100">
        <v>2010</v>
      </c>
      <c r="Y3" s="100">
        <v>2011</v>
      </c>
      <c r="Z3" s="100">
        <v>2012</v>
      </c>
      <c r="AA3" s="100">
        <v>2013</v>
      </c>
      <c r="AB3" s="100">
        <v>2014</v>
      </c>
      <c r="AC3" s="100">
        <v>2015</v>
      </c>
      <c r="AD3" s="100">
        <v>2016</v>
      </c>
      <c r="AE3" s="100">
        <v>2017</v>
      </c>
      <c r="AF3" s="100">
        <v>2018</v>
      </c>
      <c r="AG3" s="100">
        <v>2019</v>
      </c>
      <c r="AH3" s="100">
        <v>2020</v>
      </c>
    </row>
    <row r="4" spans="2:34" x14ac:dyDescent="0.25">
      <c r="B4" s="85" t="s">
        <v>202</v>
      </c>
      <c r="C4" s="93" t="s">
        <v>199</v>
      </c>
      <c r="D4" s="87" t="s">
        <v>18</v>
      </c>
      <c r="E4" s="87" t="s">
        <v>18</v>
      </c>
      <c r="F4" s="87" t="s">
        <v>18</v>
      </c>
      <c r="G4" s="87" t="s">
        <v>18</v>
      </c>
      <c r="H4" s="87" t="s">
        <v>18</v>
      </c>
      <c r="I4" s="87" t="s">
        <v>18</v>
      </c>
      <c r="J4" s="87" t="s">
        <v>18</v>
      </c>
      <c r="K4" s="87" t="s">
        <v>18</v>
      </c>
      <c r="L4" s="87" t="s">
        <v>18</v>
      </c>
      <c r="M4" s="87" t="s">
        <v>18</v>
      </c>
      <c r="N4" s="87" t="s">
        <v>18</v>
      </c>
      <c r="O4" s="87">
        <v>22233</v>
      </c>
      <c r="P4" s="87">
        <v>34013</v>
      </c>
      <c r="Q4" s="87">
        <v>47308</v>
      </c>
      <c r="R4" s="87">
        <v>199091</v>
      </c>
      <c r="S4" s="87">
        <v>271351</v>
      </c>
      <c r="T4" s="87">
        <v>217493</v>
      </c>
      <c r="U4" s="87">
        <v>214984</v>
      </c>
      <c r="V4" s="87">
        <v>283607</v>
      </c>
      <c r="W4" s="87">
        <v>279751</v>
      </c>
      <c r="X4" s="87">
        <v>284539</v>
      </c>
      <c r="Y4" s="87">
        <v>283218</v>
      </c>
      <c r="Z4" s="87">
        <v>257149</v>
      </c>
      <c r="AA4" s="87">
        <v>258994</v>
      </c>
      <c r="AB4" s="87">
        <v>239405</v>
      </c>
      <c r="AC4" s="87">
        <v>231166</v>
      </c>
      <c r="AD4" s="87">
        <v>228410</v>
      </c>
      <c r="AE4" s="87">
        <v>252076.534854</v>
      </c>
      <c r="AF4" s="87">
        <v>241649.5478134419</v>
      </c>
      <c r="AG4" s="87">
        <v>255006.11958723125</v>
      </c>
      <c r="AH4" s="87">
        <v>255006.11958723125</v>
      </c>
    </row>
    <row r="5" spans="2:34" x14ac:dyDescent="0.25">
      <c r="B5" s="86" t="s">
        <v>200</v>
      </c>
      <c r="C5" s="93" t="s">
        <v>199</v>
      </c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>
        <v>2666</v>
      </c>
      <c r="AF5" s="87">
        <v>2665.3</v>
      </c>
      <c r="AG5" s="87">
        <v>4093</v>
      </c>
      <c r="AH5" s="87">
        <v>4093</v>
      </c>
    </row>
    <row r="6" spans="2:34" x14ac:dyDescent="0.25">
      <c r="B6" s="86" t="s">
        <v>201</v>
      </c>
      <c r="C6" s="93" t="s">
        <v>199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>
        <v>30369.64</v>
      </c>
      <c r="AF6" s="87">
        <v>24294.63</v>
      </c>
      <c r="AG6" s="87">
        <v>34119.46</v>
      </c>
      <c r="AH6" s="87">
        <v>34119.46</v>
      </c>
    </row>
    <row r="7" spans="2:34" s="89" customFormat="1" x14ac:dyDescent="0.25">
      <c r="B7" s="88" t="s">
        <v>205</v>
      </c>
      <c r="C7" s="90" t="s">
        <v>199</v>
      </c>
      <c r="D7" s="92" t="s">
        <v>18</v>
      </c>
      <c r="E7" s="92" t="s">
        <v>18</v>
      </c>
      <c r="F7" s="92" t="s">
        <v>18</v>
      </c>
      <c r="G7" s="92" t="s">
        <v>18</v>
      </c>
      <c r="H7" s="92" t="s">
        <v>18</v>
      </c>
      <c r="I7" s="92" t="s">
        <v>18</v>
      </c>
      <c r="J7" s="92" t="s">
        <v>18</v>
      </c>
      <c r="K7" s="92" t="s">
        <v>18</v>
      </c>
      <c r="L7" s="92" t="s">
        <v>18</v>
      </c>
      <c r="M7" s="92" t="s">
        <v>18</v>
      </c>
      <c r="N7" s="92" t="s">
        <v>18</v>
      </c>
      <c r="O7" s="92">
        <f>SUM(O4:O5)</f>
        <v>22233</v>
      </c>
      <c r="P7" s="92">
        <f t="shared" ref="P7:AG7" si="0">SUM(P4:P5)</f>
        <v>34013</v>
      </c>
      <c r="Q7" s="92">
        <f t="shared" si="0"/>
        <v>47308</v>
      </c>
      <c r="R7" s="92">
        <f t="shared" si="0"/>
        <v>199091</v>
      </c>
      <c r="S7" s="92">
        <f t="shared" si="0"/>
        <v>271351</v>
      </c>
      <c r="T7" s="92">
        <f t="shared" si="0"/>
        <v>217493</v>
      </c>
      <c r="U7" s="92">
        <f t="shared" si="0"/>
        <v>214984</v>
      </c>
      <c r="V7" s="92">
        <f t="shared" si="0"/>
        <v>283607</v>
      </c>
      <c r="W7" s="92">
        <f t="shared" si="0"/>
        <v>279751</v>
      </c>
      <c r="X7" s="92">
        <f t="shared" si="0"/>
        <v>284539</v>
      </c>
      <c r="Y7" s="92">
        <f t="shared" si="0"/>
        <v>283218</v>
      </c>
      <c r="Z7" s="92">
        <f t="shared" si="0"/>
        <v>257149</v>
      </c>
      <c r="AA7" s="92">
        <f t="shared" si="0"/>
        <v>258994</v>
      </c>
      <c r="AB7" s="92">
        <f t="shared" si="0"/>
        <v>239405</v>
      </c>
      <c r="AC7" s="92">
        <f t="shared" si="0"/>
        <v>231166</v>
      </c>
      <c r="AD7" s="92">
        <f t="shared" si="0"/>
        <v>228410</v>
      </c>
      <c r="AE7" s="92">
        <f t="shared" si="0"/>
        <v>254742.534854</v>
      </c>
      <c r="AF7" s="92">
        <f t="shared" si="0"/>
        <v>244314.84781344188</v>
      </c>
      <c r="AG7" s="92">
        <f t="shared" si="0"/>
        <v>259099.11958723125</v>
      </c>
      <c r="AH7" s="92">
        <f>SUM(AH4:AH5)</f>
        <v>259099.11958723125</v>
      </c>
    </row>
    <row r="9" spans="2:34" s="89" customFormat="1" x14ac:dyDescent="0.25">
      <c r="B9" s="89" t="s">
        <v>203</v>
      </c>
      <c r="C9" s="90" t="s">
        <v>204</v>
      </c>
      <c r="D9" s="92" t="str">
        <f>D7</f>
        <v>NO</v>
      </c>
      <c r="E9" s="92" t="str">
        <f t="shared" ref="E9:N9" si="1">E7</f>
        <v>NO</v>
      </c>
      <c r="F9" s="92" t="str">
        <f t="shared" si="1"/>
        <v>NO</v>
      </c>
      <c r="G9" s="92" t="str">
        <f t="shared" si="1"/>
        <v>NO</v>
      </c>
      <c r="H9" s="92" t="str">
        <f t="shared" si="1"/>
        <v>NO</v>
      </c>
      <c r="I9" s="92" t="str">
        <f t="shared" si="1"/>
        <v>NO</v>
      </c>
      <c r="J9" s="92" t="str">
        <f t="shared" si="1"/>
        <v>NO</v>
      </c>
      <c r="K9" s="92" t="str">
        <f t="shared" si="1"/>
        <v>NO</v>
      </c>
      <c r="L9" s="92" t="str">
        <f t="shared" si="1"/>
        <v>NO</v>
      </c>
      <c r="M9" s="92" t="str">
        <f t="shared" si="1"/>
        <v>NO</v>
      </c>
      <c r="N9" s="92" t="str">
        <f t="shared" si="1"/>
        <v>NO</v>
      </c>
      <c r="O9" s="94">
        <f>O7*0.4/1000</f>
        <v>8.8932000000000002</v>
      </c>
      <c r="P9" s="94">
        <f t="shared" ref="P9:AG9" si="2">P7*0.4/1000</f>
        <v>13.6052</v>
      </c>
      <c r="Q9" s="94">
        <f t="shared" si="2"/>
        <v>18.923200000000001</v>
      </c>
      <c r="R9" s="94">
        <f t="shared" si="2"/>
        <v>79.636400000000009</v>
      </c>
      <c r="S9" s="94">
        <f t="shared" si="2"/>
        <v>108.54040000000001</v>
      </c>
      <c r="T9" s="94">
        <f t="shared" si="2"/>
        <v>86.997200000000007</v>
      </c>
      <c r="U9" s="94">
        <f t="shared" si="2"/>
        <v>85.993600000000001</v>
      </c>
      <c r="V9" s="94">
        <f t="shared" si="2"/>
        <v>113.44280000000001</v>
      </c>
      <c r="W9" s="94">
        <f t="shared" si="2"/>
        <v>111.9004</v>
      </c>
      <c r="X9" s="94">
        <f t="shared" si="2"/>
        <v>113.8156</v>
      </c>
      <c r="Y9" s="94">
        <f t="shared" si="2"/>
        <v>113.28720000000001</v>
      </c>
      <c r="Z9" s="94">
        <f t="shared" si="2"/>
        <v>102.8596</v>
      </c>
      <c r="AA9" s="94">
        <f t="shared" si="2"/>
        <v>103.5976</v>
      </c>
      <c r="AB9" s="94">
        <f t="shared" si="2"/>
        <v>95.762</v>
      </c>
      <c r="AC9" s="94">
        <f t="shared" si="2"/>
        <v>92.466400000000007</v>
      </c>
      <c r="AD9" s="94">
        <f t="shared" si="2"/>
        <v>91.364000000000004</v>
      </c>
      <c r="AE9" s="94">
        <f t="shared" si="2"/>
        <v>101.89701394160001</v>
      </c>
      <c r="AF9" s="94">
        <f t="shared" si="2"/>
        <v>97.725939125376755</v>
      </c>
      <c r="AG9" s="94">
        <f t="shared" si="2"/>
        <v>103.6396478348925</v>
      </c>
      <c r="AH9" s="94">
        <f>AH7*0.4/1000</f>
        <v>103.6396478348925</v>
      </c>
    </row>
    <row r="12" spans="2:34" x14ac:dyDescent="0.25">
      <c r="B12" s="99" t="s">
        <v>207</v>
      </c>
      <c r="C12" s="100" t="s">
        <v>199</v>
      </c>
      <c r="D12" s="100">
        <v>1990</v>
      </c>
      <c r="E12" s="100">
        <v>1991</v>
      </c>
      <c r="F12" s="100">
        <v>1992</v>
      </c>
      <c r="G12" s="100">
        <v>1993</v>
      </c>
      <c r="H12" s="100">
        <v>1994</v>
      </c>
      <c r="I12" s="100">
        <v>1995</v>
      </c>
      <c r="J12" s="100">
        <v>1996</v>
      </c>
      <c r="K12" s="100">
        <v>1997</v>
      </c>
      <c r="L12" s="100">
        <v>1998</v>
      </c>
      <c r="M12" s="100">
        <v>1999</v>
      </c>
      <c r="N12" s="100">
        <v>2000</v>
      </c>
      <c r="O12" s="100">
        <v>2001</v>
      </c>
      <c r="P12" s="100">
        <v>2002</v>
      </c>
      <c r="Q12" s="100">
        <v>2003</v>
      </c>
      <c r="R12" s="100">
        <v>2004</v>
      </c>
      <c r="S12" s="100">
        <v>2005</v>
      </c>
      <c r="T12" s="100">
        <v>2006</v>
      </c>
      <c r="U12" s="100">
        <v>2007</v>
      </c>
      <c r="V12" s="100">
        <v>2008</v>
      </c>
      <c r="W12" s="100">
        <v>2009</v>
      </c>
      <c r="X12" s="100">
        <v>2010</v>
      </c>
      <c r="Y12" s="100">
        <v>2011</v>
      </c>
      <c r="Z12" s="100">
        <v>2012</v>
      </c>
      <c r="AA12" s="100">
        <v>2013</v>
      </c>
      <c r="AB12" s="100">
        <v>2014</v>
      </c>
      <c r="AC12" s="100">
        <v>2015</v>
      </c>
      <c r="AD12" s="100">
        <v>2016</v>
      </c>
      <c r="AE12" s="100">
        <v>2017</v>
      </c>
      <c r="AF12" s="100">
        <v>2018</v>
      </c>
      <c r="AG12" s="100">
        <v>2019</v>
      </c>
      <c r="AH12" s="100">
        <v>2020</v>
      </c>
    </row>
    <row r="13" spans="2:34" x14ac:dyDescent="0.25">
      <c r="B13" s="85" t="s">
        <v>208</v>
      </c>
      <c r="C13" s="93" t="s">
        <v>199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>
        <v>2735</v>
      </c>
      <c r="Y13" s="87">
        <v>5235</v>
      </c>
      <c r="Z13" s="87">
        <v>6881</v>
      </c>
      <c r="AA13" s="87">
        <v>11609</v>
      </c>
      <c r="AB13" s="87">
        <v>20014</v>
      </c>
      <c r="AC13" s="87">
        <v>44819</v>
      </c>
      <c r="AD13" s="87">
        <v>39361</v>
      </c>
      <c r="AE13" s="87">
        <v>95127</v>
      </c>
      <c r="AF13" s="87">
        <v>129081.17265177181</v>
      </c>
      <c r="AG13" s="87">
        <v>170321.15436605021</v>
      </c>
      <c r="AH13" s="87">
        <v>170321.15436605021</v>
      </c>
    </row>
    <row r="14" spans="2:34" x14ac:dyDescent="0.25">
      <c r="B14" s="86" t="s">
        <v>200</v>
      </c>
      <c r="C14" s="93" t="s">
        <v>199</v>
      </c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>
        <v>2575</v>
      </c>
      <c r="AH14" s="87">
        <v>2575</v>
      </c>
    </row>
    <row r="15" spans="2:34" x14ac:dyDescent="0.25">
      <c r="B15" s="86" t="s">
        <v>201</v>
      </c>
      <c r="C15" s="93" t="s">
        <v>199</v>
      </c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>
        <v>2864.3294781823888</v>
      </c>
      <c r="AC15" s="87">
        <v>7485.6471860108077</v>
      </c>
      <c r="AD15" s="87">
        <v>7892.2072806213582</v>
      </c>
      <c r="AE15" s="87">
        <v>23857.35</v>
      </c>
      <c r="AF15" s="87">
        <v>50414.06</v>
      </c>
      <c r="AG15" s="87">
        <v>71209.441999999995</v>
      </c>
      <c r="AH15" s="87">
        <v>71209.441999999995</v>
      </c>
    </row>
    <row r="16" spans="2:34" x14ac:dyDescent="0.25">
      <c r="B16" s="88" t="s">
        <v>227</v>
      </c>
      <c r="C16" s="90" t="s">
        <v>199</v>
      </c>
      <c r="D16" s="92" t="s">
        <v>18</v>
      </c>
      <c r="E16" s="92" t="s">
        <v>18</v>
      </c>
      <c r="F16" s="92" t="s">
        <v>18</v>
      </c>
      <c r="G16" s="92" t="s">
        <v>18</v>
      </c>
      <c r="H16" s="92" t="s">
        <v>18</v>
      </c>
      <c r="I16" s="92" t="s">
        <v>18</v>
      </c>
      <c r="J16" s="92" t="s">
        <v>18</v>
      </c>
      <c r="K16" s="92" t="s">
        <v>18</v>
      </c>
      <c r="L16" s="92" t="s">
        <v>18</v>
      </c>
      <c r="M16" s="92" t="s">
        <v>18</v>
      </c>
      <c r="N16" s="92" t="s">
        <v>18</v>
      </c>
      <c r="O16" s="92" t="s">
        <v>18</v>
      </c>
      <c r="P16" s="92" t="s">
        <v>18</v>
      </c>
      <c r="Q16" s="92" t="s">
        <v>18</v>
      </c>
      <c r="R16" s="92" t="s">
        <v>18</v>
      </c>
      <c r="S16" s="92" t="s">
        <v>18</v>
      </c>
      <c r="T16" s="92" t="s">
        <v>18</v>
      </c>
      <c r="U16" s="92" t="s">
        <v>18</v>
      </c>
      <c r="V16" s="92" t="s">
        <v>18</v>
      </c>
      <c r="W16" s="92" t="s">
        <v>18</v>
      </c>
      <c r="X16" s="92">
        <f t="shared" ref="X16:AG16" si="3">SUM(X13:X14)</f>
        <v>2735</v>
      </c>
      <c r="Y16" s="92">
        <f t="shared" si="3"/>
        <v>5235</v>
      </c>
      <c r="Z16" s="92">
        <f t="shared" si="3"/>
        <v>6881</v>
      </c>
      <c r="AA16" s="92">
        <f t="shared" si="3"/>
        <v>11609</v>
      </c>
      <c r="AB16" s="92">
        <f t="shared" si="3"/>
        <v>20014</v>
      </c>
      <c r="AC16" s="92">
        <f t="shared" si="3"/>
        <v>44819</v>
      </c>
      <c r="AD16" s="92">
        <f t="shared" si="3"/>
        <v>39361</v>
      </c>
      <c r="AE16" s="92">
        <f t="shared" si="3"/>
        <v>95127</v>
      </c>
      <c r="AF16" s="92">
        <f t="shared" si="3"/>
        <v>129081.17265177181</v>
      </c>
      <c r="AG16" s="92">
        <f t="shared" si="3"/>
        <v>172896.15436605021</v>
      </c>
      <c r="AH16" s="92">
        <f>SUM(AH13:AH14)</f>
        <v>172896.15436605021</v>
      </c>
    </row>
    <row r="18" spans="2:34" x14ac:dyDescent="0.25">
      <c r="B18" s="95" t="s">
        <v>209</v>
      </c>
      <c r="C18" s="96" t="s">
        <v>204</v>
      </c>
      <c r="D18" s="97" t="str">
        <f>D16</f>
        <v>NO</v>
      </c>
      <c r="E18" s="97" t="str">
        <f t="shared" ref="E18:W18" si="4">E16</f>
        <v>NO</v>
      </c>
      <c r="F18" s="97" t="str">
        <f t="shared" si="4"/>
        <v>NO</v>
      </c>
      <c r="G18" s="97" t="str">
        <f t="shared" si="4"/>
        <v>NO</v>
      </c>
      <c r="H18" s="97" t="str">
        <f t="shared" si="4"/>
        <v>NO</v>
      </c>
      <c r="I18" s="97" t="str">
        <f t="shared" si="4"/>
        <v>NO</v>
      </c>
      <c r="J18" s="97" t="str">
        <f t="shared" si="4"/>
        <v>NO</v>
      </c>
      <c r="K18" s="97" t="str">
        <f t="shared" si="4"/>
        <v>NO</v>
      </c>
      <c r="L18" s="97" t="str">
        <f t="shared" si="4"/>
        <v>NO</v>
      </c>
      <c r="M18" s="97" t="str">
        <f t="shared" si="4"/>
        <v>NO</v>
      </c>
      <c r="N18" s="97" t="str">
        <f t="shared" si="4"/>
        <v>NO</v>
      </c>
      <c r="O18" s="97" t="str">
        <f t="shared" si="4"/>
        <v>NO</v>
      </c>
      <c r="P18" s="97" t="str">
        <f t="shared" si="4"/>
        <v>NO</v>
      </c>
      <c r="Q18" s="97" t="str">
        <f t="shared" si="4"/>
        <v>NO</v>
      </c>
      <c r="R18" s="97" t="str">
        <f t="shared" si="4"/>
        <v>NO</v>
      </c>
      <c r="S18" s="97" t="str">
        <f t="shared" si="4"/>
        <v>NO</v>
      </c>
      <c r="T18" s="97" t="str">
        <f t="shared" si="4"/>
        <v>NO</v>
      </c>
      <c r="U18" s="97" t="str">
        <f t="shared" si="4"/>
        <v>NO</v>
      </c>
      <c r="V18" s="97" t="str">
        <f t="shared" si="4"/>
        <v>NO</v>
      </c>
      <c r="W18" s="97" t="str">
        <f t="shared" si="4"/>
        <v>NO</v>
      </c>
      <c r="X18" s="98">
        <f t="shared" ref="X18:AG18" si="5">X16*0.4/1000</f>
        <v>1.0940000000000001</v>
      </c>
      <c r="Y18" s="98">
        <f t="shared" si="5"/>
        <v>2.0939999999999999</v>
      </c>
      <c r="Z18" s="98">
        <f t="shared" si="5"/>
        <v>2.7524000000000002</v>
      </c>
      <c r="AA18" s="98">
        <f t="shared" si="5"/>
        <v>4.6436000000000002</v>
      </c>
      <c r="AB18" s="98">
        <f t="shared" si="5"/>
        <v>8.0056000000000012</v>
      </c>
      <c r="AC18" s="98">
        <f t="shared" si="5"/>
        <v>17.927600000000002</v>
      </c>
      <c r="AD18" s="98">
        <f t="shared" si="5"/>
        <v>15.744400000000001</v>
      </c>
      <c r="AE18" s="98">
        <f t="shared" si="5"/>
        <v>38.050800000000002</v>
      </c>
      <c r="AF18" s="98">
        <f t="shared" si="5"/>
        <v>51.632469060708722</v>
      </c>
      <c r="AG18" s="98">
        <f t="shared" si="5"/>
        <v>69.158461746420087</v>
      </c>
      <c r="AH18" s="98">
        <f>AH16*0.4/1000</f>
        <v>69.158461746420087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C2947-5DB7-46F9-907D-C2167C86FD46}">
  <sheetPr>
    <tabColor rgb="FF00B0F0"/>
  </sheetPr>
  <dimension ref="B1:AH17"/>
  <sheetViews>
    <sheetView zoomScale="75" zoomScaleNormal="75" workbookViewId="0">
      <pane ySplit="1" topLeftCell="A2" activePane="bottomLeft" state="frozen"/>
      <selection pane="bottomLeft" activeCell="AC22" sqref="AC22"/>
    </sheetView>
  </sheetViews>
  <sheetFormatPr defaultColWidth="9.140625" defaultRowHeight="15" x14ac:dyDescent="0.25"/>
  <cols>
    <col min="1" max="1" width="4" style="4" customWidth="1"/>
    <col min="2" max="2" width="59.28515625" style="4" customWidth="1"/>
    <col min="3" max="3" width="10.28515625" style="4" customWidth="1"/>
    <col min="4" max="27" width="8.7109375" style="4" bestFit="1" customWidth="1"/>
    <col min="28" max="34" width="7.5703125" style="4" bestFit="1" customWidth="1"/>
    <col min="35" max="16384" width="9.140625" style="4"/>
  </cols>
  <sheetData>
    <row r="1" spans="2:34" x14ac:dyDescent="0.25">
      <c r="B1" s="36" t="s">
        <v>222</v>
      </c>
      <c r="C1" s="36"/>
    </row>
    <row r="3" spans="2:34" s="91" customFormat="1" x14ac:dyDescent="0.25">
      <c r="B3" s="99" t="s">
        <v>219</v>
      </c>
      <c r="C3" s="100" t="s">
        <v>199</v>
      </c>
      <c r="D3" s="100">
        <v>1990</v>
      </c>
      <c r="E3" s="100">
        <v>1991</v>
      </c>
      <c r="F3" s="100">
        <v>1992</v>
      </c>
      <c r="G3" s="100">
        <v>1993</v>
      </c>
      <c r="H3" s="100">
        <v>1994</v>
      </c>
      <c r="I3" s="100">
        <v>1995</v>
      </c>
      <c r="J3" s="100">
        <v>1996</v>
      </c>
      <c r="K3" s="100">
        <v>1997</v>
      </c>
      <c r="L3" s="100">
        <v>1998</v>
      </c>
      <c r="M3" s="100">
        <v>1999</v>
      </c>
      <c r="N3" s="100">
        <v>2000</v>
      </c>
      <c r="O3" s="100">
        <v>2001</v>
      </c>
      <c r="P3" s="100">
        <v>2002</v>
      </c>
      <c r="Q3" s="100">
        <v>2003</v>
      </c>
      <c r="R3" s="100">
        <v>2004</v>
      </c>
      <c r="S3" s="100">
        <v>2005</v>
      </c>
      <c r="T3" s="100">
        <v>2006</v>
      </c>
      <c r="U3" s="100">
        <v>2007</v>
      </c>
      <c r="V3" s="100">
        <v>2008</v>
      </c>
      <c r="W3" s="100">
        <v>2009</v>
      </c>
      <c r="X3" s="100">
        <v>2010</v>
      </c>
      <c r="Y3" s="100">
        <v>2011</v>
      </c>
      <c r="Z3" s="100">
        <v>2012</v>
      </c>
      <c r="AA3" s="100">
        <v>2013</v>
      </c>
      <c r="AB3" s="100">
        <v>2014</v>
      </c>
      <c r="AC3" s="100">
        <v>2015</v>
      </c>
      <c r="AD3" s="100">
        <v>2016</v>
      </c>
      <c r="AE3" s="100">
        <v>2017</v>
      </c>
      <c r="AF3" s="100">
        <v>2018</v>
      </c>
      <c r="AG3" s="100">
        <v>2019</v>
      </c>
      <c r="AH3" s="100">
        <v>2020</v>
      </c>
    </row>
    <row r="4" spans="2:34" x14ac:dyDescent="0.25">
      <c r="B4" s="85" t="s">
        <v>220</v>
      </c>
      <c r="C4" s="93" t="s">
        <v>199</v>
      </c>
      <c r="D4" s="87">
        <v>101343.14007027471</v>
      </c>
      <c r="E4" s="87">
        <v>105463.36444721102</v>
      </c>
      <c r="F4" s="87">
        <v>110792.28806262443</v>
      </c>
      <c r="G4" s="87">
        <v>115697.95001091462</v>
      </c>
      <c r="H4" s="87">
        <v>119883.39222038684</v>
      </c>
      <c r="I4" s="87">
        <v>124061.32783667382</v>
      </c>
      <c r="J4" s="87">
        <v>119349.4246173234</v>
      </c>
      <c r="K4" s="87">
        <v>123172.85889954498</v>
      </c>
      <c r="L4" s="87">
        <v>115398.1535472954</v>
      </c>
      <c r="M4" s="87">
        <v>132154.91779241723</v>
      </c>
      <c r="N4" s="87">
        <v>146239.96237082066</v>
      </c>
      <c r="O4" s="87">
        <v>159241.82756006578</v>
      </c>
      <c r="P4" s="87">
        <v>233008.67561385341</v>
      </c>
      <c r="Q4" s="87">
        <v>269094.07340094546</v>
      </c>
      <c r="R4" s="87">
        <v>216182</v>
      </c>
      <c r="S4" s="87">
        <v>187217</v>
      </c>
      <c r="T4" s="87">
        <v>205474</v>
      </c>
      <c r="U4" s="87">
        <v>135678</v>
      </c>
      <c r="V4" s="87">
        <v>120459</v>
      </c>
      <c r="W4" s="87">
        <v>128000</v>
      </c>
      <c r="X4" s="87">
        <v>265681</v>
      </c>
      <c r="Y4" s="87">
        <v>276665</v>
      </c>
      <c r="Z4" s="87">
        <v>214200</v>
      </c>
      <c r="AA4" s="87">
        <v>129002.5</v>
      </c>
      <c r="AB4" s="87">
        <v>43805</v>
      </c>
      <c r="AC4" s="87">
        <v>43678</v>
      </c>
      <c r="AD4" s="87">
        <v>44868</v>
      </c>
      <c r="AE4" s="87">
        <v>44500</v>
      </c>
      <c r="AF4" s="87">
        <v>47307</v>
      </c>
      <c r="AG4" s="87">
        <v>48660</v>
      </c>
      <c r="AH4" s="87">
        <v>45802.6</v>
      </c>
    </row>
    <row r="5" spans="2:34" x14ac:dyDescent="0.25">
      <c r="B5" s="86" t="s">
        <v>221</v>
      </c>
      <c r="C5" s="93" t="s">
        <v>199</v>
      </c>
      <c r="D5" s="214">
        <v>0.91020033110808174</v>
      </c>
      <c r="E5" s="214">
        <v>0.91020033110808174</v>
      </c>
      <c r="F5" s="214">
        <v>0.91020033110808174</v>
      </c>
      <c r="G5" s="214">
        <v>0.91020033110808174</v>
      </c>
      <c r="H5" s="214">
        <v>0.91020033110808174</v>
      </c>
      <c r="I5" s="214">
        <v>0.91020033110808174</v>
      </c>
      <c r="J5" s="214">
        <v>0.89940045528947332</v>
      </c>
      <c r="K5" s="214">
        <v>0.89940045528947332</v>
      </c>
      <c r="L5" s="214">
        <v>0.89940045528947332</v>
      </c>
      <c r="M5" s="214">
        <v>0.90482829777761731</v>
      </c>
      <c r="N5" s="214">
        <v>0.90482829777761731</v>
      </c>
      <c r="O5" s="214">
        <v>0.90482829777761731</v>
      </c>
      <c r="P5" s="214">
        <v>0.90073338973534745</v>
      </c>
      <c r="Q5" s="214">
        <v>0.8911234827386153</v>
      </c>
      <c r="R5" s="214">
        <v>0.88579515390641717</v>
      </c>
      <c r="S5" s="214">
        <v>0.87685653346878589</v>
      </c>
      <c r="T5" s="214">
        <v>0.89034660807718291</v>
      </c>
      <c r="U5" s="214">
        <v>0.88968188054063702</v>
      </c>
      <c r="V5" s="214">
        <v>0.86</v>
      </c>
      <c r="W5" s="214">
        <v>0.8600000000000001</v>
      </c>
      <c r="X5" s="214">
        <v>0.8600000000000001</v>
      </c>
      <c r="Y5" s="214">
        <v>0.8600000000000001</v>
      </c>
      <c r="Z5" s="214">
        <v>0.8600000000000001</v>
      </c>
      <c r="AA5" s="214">
        <v>0.8600000000000001</v>
      </c>
      <c r="AB5" s="214">
        <v>0.8600000000000001</v>
      </c>
      <c r="AC5" s="214">
        <v>0.8600000000000001</v>
      </c>
      <c r="AD5" s="214">
        <v>0.81299999999999994</v>
      </c>
      <c r="AE5" s="214">
        <v>0.81299999999999994</v>
      </c>
      <c r="AF5" s="214">
        <v>0.81299999999999994</v>
      </c>
      <c r="AG5" s="214">
        <v>0.81299999999999994</v>
      </c>
      <c r="AH5" s="214">
        <v>0.81299999999999994</v>
      </c>
    </row>
    <row r="7" spans="2:34" s="89" customFormat="1" x14ac:dyDescent="0.25">
      <c r="B7" s="215" t="s">
        <v>224</v>
      </c>
      <c r="C7" s="90" t="s">
        <v>223</v>
      </c>
      <c r="D7" s="92">
        <v>15135.19192168912</v>
      </c>
      <c r="E7" s="92">
        <v>15750.530924034121</v>
      </c>
      <c r="F7" s="92">
        <v>16546.384314795207</v>
      </c>
      <c r="G7" s="92">
        <v>17279.025271438299</v>
      </c>
      <c r="H7" s="92">
        <v>17904.104295766658</v>
      </c>
      <c r="I7" s="92">
        <v>18528.062240479205</v>
      </c>
      <c r="J7" s="92">
        <v>18300.117643850299</v>
      </c>
      <c r="K7" s="92">
        <v>18886.373483729963</v>
      </c>
      <c r="L7" s="92">
        <v>17694.2602997022</v>
      </c>
      <c r="M7" s="92">
        <v>26111.698208684113</v>
      </c>
      <c r="N7" s="92">
        <v>28894.677755951754</v>
      </c>
      <c r="O7" s="92">
        <v>37478.970644515735</v>
      </c>
      <c r="P7" s="92">
        <v>82595.064519432592</v>
      </c>
      <c r="Q7" s="92">
        <v>108171.30396189803</v>
      </c>
      <c r="R7" s="92">
        <v>65383.018339491609</v>
      </c>
      <c r="S7" s="92">
        <v>41568.517779659829</v>
      </c>
      <c r="T7" s="92">
        <v>42674.026304759303</v>
      </c>
      <c r="U7" s="92">
        <v>1415.8680721634378</v>
      </c>
      <c r="V7" s="92">
        <v>1257.0501636575977</v>
      </c>
      <c r="W7" s="92">
        <v>1335.7442860074589</v>
      </c>
      <c r="X7" s="92">
        <v>2772.5146691464661</v>
      </c>
      <c r="Y7" s="92">
        <v>2887.1382256894813</v>
      </c>
      <c r="Z7" s="92">
        <v>2235.2845786156072</v>
      </c>
      <c r="AA7" s="92">
        <v>1346.2058769974783</v>
      </c>
      <c r="AB7" s="92">
        <v>457.12717537934952</v>
      </c>
      <c r="AC7" s="92">
        <v>455.80186659557648</v>
      </c>
      <c r="AD7" s="92">
        <v>468.22011425455207</v>
      </c>
      <c r="AE7" s="92">
        <v>464.37984943228059</v>
      </c>
      <c r="AF7" s="92">
        <v>493.67230420433481</v>
      </c>
      <c r="AG7" s="92">
        <v>507.79153872752306</v>
      </c>
      <c r="AH7" s="92">
        <v>477.97313464285344</v>
      </c>
    </row>
    <row r="9" spans="2:34" x14ac:dyDescent="0.25">
      <c r="B9" s="89" t="s">
        <v>225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2:34" x14ac:dyDescent="0.25"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2:34" x14ac:dyDescent="0.25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2:34" x14ac:dyDescent="0.25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2:34" x14ac:dyDescent="0.25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2:34" x14ac:dyDescent="0.25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2:34" x14ac:dyDescent="0.25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2:3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2:34" x14ac:dyDescent="0.25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49BC5-7F37-4DEA-B917-271C7F03EE03}">
  <sheetPr>
    <tabColor rgb="FF92D050"/>
  </sheetPr>
  <dimension ref="B1:AM45"/>
  <sheetViews>
    <sheetView zoomScale="75" zoomScaleNormal="75" workbookViewId="0">
      <pane ySplit="1" topLeftCell="A2" activePane="bottomLeft" state="frozen"/>
      <selection activeCell="AJ29" sqref="AJ29"/>
      <selection pane="bottomLeft" activeCell="F1" sqref="F1:X1048576"/>
    </sheetView>
  </sheetViews>
  <sheetFormatPr defaultRowHeight="15" x14ac:dyDescent="0.25"/>
  <cols>
    <col min="1" max="1" width="3.42578125" style="48" customWidth="1"/>
    <col min="2" max="2" width="6.42578125" style="48" customWidth="1"/>
    <col min="3" max="3" width="36.85546875" style="48" bestFit="1" customWidth="1"/>
    <col min="4" max="4" width="13" style="48" customWidth="1"/>
    <col min="5" max="5" width="11.7109375" style="48" customWidth="1"/>
    <col min="6" max="6" width="7.5703125" style="48" bestFit="1" customWidth="1"/>
    <col min="7" max="10" width="7.5703125" style="48" customWidth="1"/>
    <col min="11" max="11" width="7.5703125" style="48" bestFit="1" customWidth="1"/>
    <col min="12" max="15" width="7.5703125" style="48" customWidth="1"/>
    <col min="16" max="16" width="7.5703125" style="48" bestFit="1" customWidth="1"/>
    <col min="17" max="19" width="7.5703125" style="48" customWidth="1"/>
    <col min="20" max="22" width="8.7109375" style="48" customWidth="1"/>
    <col min="23" max="25" width="7.5703125" style="48" customWidth="1"/>
    <col min="26" max="28" width="7.5703125" style="48" bestFit="1" customWidth="1"/>
    <col min="29" max="37" width="8.7109375" style="48" customWidth="1"/>
    <col min="38" max="38" width="8.5703125" style="48" bestFit="1" customWidth="1"/>
    <col min="39" max="16384" width="9.140625" style="48"/>
  </cols>
  <sheetData>
    <row r="1" spans="2:37" x14ac:dyDescent="0.25">
      <c r="D1" s="47" t="s">
        <v>75</v>
      </c>
      <c r="E1" s="47" t="s">
        <v>76</v>
      </c>
      <c r="F1" s="47">
        <v>1990</v>
      </c>
      <c r="G1" s="47">
        <v>1991</v>
      </c>
      <c r="H1" s="47">
        <v>1992</v>
      </c>
      <c r="I1" s="47">
        <v>1993</v>
      </c>
      <c r="J1" s="47">
        <v>1994</v>
      </c>
      <c r="K1" s="47">
        <v>1995</v>
      </c>
      <c r="L1" s="47">
        <v>1996</v>
      </c>
      <c r="M1" s="47">
        <v>1997</v>
      </c>
      <c r="N1" s="47">
        <v>1998</v>
      </c>
      <c r="O1" s="47">
        <v>1999</v>
      </c>
      <c r="P1" s="47">
        <v>2000</v>
      </c>
      <c r="Q1" s="47">
        <v>2001</v>
      </c>
      <c r="R1" s="47">
        <v>2002</v>
      </c>
      <c r="S1" s="47">
        <v>2003</v>
      </c>
      <c r="T1" s="47">
        <v>2004</v>
      </c>
      <c r="U1" s="47">
        <v>2005</v>
      </c>
      <c r="V1" s="47">
        <v>2006</v>
      </c>
      <c r="W1" s="47">
        <v>2007</v>
      </c>
      <c r="X1" s="47">
        <v>2008</v>
      </c>
      <c r="Y1" s="47">
        <v>2009</v>
      </c>
      <c r="Z1" s="47">
        <v>2010</v>
      </c>
      <c r="AA1" s="47">
        <v>2011</v>
      </c>
      <c r="AB1" s="47">
        <v>2012</v>
      </c>
      <c r="AC1" s="47">
        <v>2013</v>
      </c>
      <c r="AD1" s="47">
        <v>2014</v>
      </c>
      <c r="AE1" s="47">
        <v>2015</v>
      </c>
      <c r="AF1" s="47">
        <v>2016</v>
      </c>
      <c r="AG1" s="47">
        <v>2017</v>
      </c>
      <c r="AH1" s="47">
        <v>2018</v>
      </c>
      <c r="AI1" s="47">
        <v>2019</v>
      </c>
      <c r="AJ1" s="47">
        <v>2020</v>
      </c>
      <c r="AK1" s="47"/>
    </row>
    <row r="2" spans="2:37" ht="16.5" customHeight="1" x14ac:dyDescent="0.25">
      <c r="B2" s="48" t="s">
        <v>77</v>
      </c>
      <c r="C2" s="48" t="s">
        <v>78</v>
      </c>
      <c r="D2" s="114" t="s">
        <v>94</v>
      </c>
      <c r="E2" s="48" t="s">
        <v>35</v>
      </c>
      <c r="F2" s="79" t="s">
        <v>18</v>
      </c>
      <c r="G2" s="79" t="s">
        <v>18</v>
      </c>
      <c r="H2" s="79" t="s">
        <v>18</v>
      </c>
      <c r="I2" s="79" t="s">
        <v>18</v>
      </c>
      <c r="J2" s="79" t="s">
        <v>18</v>
      </c>
      <c r="K2" s="79" t="s">
        <v>18</v>
      </c>
      <c r="L2" s="79" t="s">
        <v>18</v>
      </c>
      <c r="M2" s="79" t="s">
        <v>18</v>
      </c>
      <c r="N2" s="79" t="s">
        <v>18</v>
      </c>
      <c r="O2" s="79">
        <v>50.451495881511249</v>
      </c>
      <c r="P2" s="79">
        <v>50.726549434402578</v>
      </c>
      <c r="Q2" s="79">
        <v>54.578840814021625</v>
      </c>
      <c r="R2" s="79">
        <v>57.50573558965462</v>
      </c>
      <c r="S2" s="79">
        <v>58.285406955065532</v>
      </c>
      <c r="T2" s="79">
        <v>47.634091368178645</v>
      </c>
      <c r="U2" s="79">
        <v>40.279942215483111</v>
      </c>
      <c r="V2" s="79">
        <v>41.971821882033524</v>
      </c>
      <c r="W2" s="79">
        <v>24.639711989449744</v>
      </c>
      <c r="X2" s="79">
        <v>18.553681731906558</v>
      </c>
      <c r="Y2" s="79">
        <v>11.392196325056416</v>
      </c>
      <c r="Z2" s="79">
        <v>11.145860293314501</v>
      </c>
      <c r="AA2" s="79">
        <v>15.262445342643957</v>
      </c>
      <c r="AB2" s="79">
        <v>12.111661906069566</v>
      </c>
      <c r="AC2" s="79">
        <v>18.438797726947261</v>
      </c>
      <c r="AD2" s="79">
        <v>25.924042828975434</v>
      </c>
      <c r="AE2" s="79">
        <v>29.077068215403081</v>
      </c>
      <c r="AF2" s="79">
        <v>29.982434370483482</v>
      </c>
      <c r="AG2" s="79">
        <v>28.716209526684761</v>
      </c>
      <c r="AH2" s="79">
        <v>27.708373795586564</v>
      </c>
      <c r="AI2" s="79">
        <v>27.075093238735345</v>
      </c>
      <c r="AJ2" s="79">
        <v>26.717444331784229</v>
      </c>
      <c r="AK2" s="79"/>
    </row>
    <row r="3" spans="2:37" ht="16.5" customHeight="1" x14ac:dyDescent="0.25">
      <c r="B3" s="48" t="s">
        <v>79</v>
      </c>
      <c r="C3" s="48" t="s">
        <v>80</v>
      </c>
      <c r="D3" s="114" t="s">
        <v>94</v>
      </c>
      <c r="E3" s="48" t="s">
        <v>35</v>
      </c>
      <c r="F3" s="79">
        <v>52.723000185831985</v>
      </c>
      <c r="G3" s="79">
        <v>55.943049584813188</v>
      </c>
      <c r="H3" s="79">
        <v>58.457317566847927</v>
      </c>
      <c r="I3" s="79">
        <v>60.423525072605109</v>
      </c>
      <c r="J3" s="79">
        <v>62.242640281072745</v>
      </c>
      <c r="K3" s="79">
        <v>63.710363610827081</v>
      </c>
      <c r="L3" s="79">
        <v>58.874784427602847</v>
      </c>
      <c r="M3" s="79">
        <v>48.508982412636655</v>
      </c>
      <c r="N3" s="79">
        <v>50.537039858393406</v>
      </c>
      <c r="O3" s="79" t="s">
        <v>81</v>
      </c>
      <c r="P3" s="79" t="s">
        <v>81</v>
      </c>
      <c r="Q3" s="79" t="s">
        <v>81</v>
      </c>
      <c r="R3" s="79" t="s">
        <v>81</v>
      </c>
      <c r="S3" s="79" t="s">
        <v>81</v>
      </c>
      <c r="T3" s="79" t="s">
        <v>81</v>
      </c>
      <c r="U3" s="79" t="s">
        <v>81</v>
      </c>
      <c r="V3" s="79" t="s">
        <v>81</v>
      </c>
      <c r="W3" s="79" t="s">
        <v>81</v>
      </c>
      <c r="X3" s="79" t="s">
        <v>81</v>
      </c>
      <c r="Y3" s="79" t="s">
        <v>81</v>
      </c>
      <c r="Z3" s="79" t="s">
        <v>81</v>
      </c>
      <c r="AA3" s="79" t="s">
        <v>81</v>
      </c>
      <c r="AB3" s="79" t="s">
        <v>81</v>
      </c>
      <c r="AC3" s="79" t="s">
        <v>81</v>
      </c>
      <c r="AD3" s="79" t="s">
        <v>81</v>
      </c>
      <c r="AE3" s="79" t="s">
        <v>81</v>
      </c>
      <c r="AF3" s="79" t="s">
        <v>81</v>
      </c>
      <c r="AG3" s="79" t="s">
        <v>81</v>
      </c>
      <c r="AH3" s="79" t="s">
        <v>81</v>
      </c>
      <c r="AI3" s="79" t="s">
        <v>81</v>
      </c>
      <c r="AJ3" s="79" t="s">
        <v>81</v>
      </c>
      <c r="AK3" s="79"/>
    </row>
    <row r="4" spans="2:37" ht="16.5" customHeight="1" x14ac:dyDescent="0.25">
      <c r="B4" s="48" t="s">
        <v>82</v>
      </c>
      <c r="C4" s="48" t="s">
        <v>83</v>
      </c>
      <c r="D4" s="114" t="s">
        <v>94</v>
      </c>
      <c r="E4" s="48" t="s">
        <v>35</v>
      </c>
      <c r="F4" s="79" t="s">
        <v>18</v>
      </c>
      <c r="G4" s="79" t="s">
        <v>18</v>
      </c>
      <c r="H4" s="79" t="s">
        <v>18</v>
      </c>
      <c r="I4" s="79" t="s">
        <v>18</v>
      </c>
      <c r="J4" s="79" t="s">
        <v>18</v>
      </c>
      <c r="K4" s="79" t="s">
        <v>18</v>
      </c>
      <c r="L4" s="79" t="s">
        <v>18</v>
      </c>
      <c r="M4" s="79" t="s">
        <v>18</v>
      </c>
      <c r="N4" s="79" t="s">
        <v>18</v>
      </c>
      <c r="O4" s="79" t="s">
        <v>18</v>
      </c>
      <c r="P4" s="79" t="s">
        <v>18</v>
      </c>
      <c r="Q4" s="79">
        <v>8.8931999999999997E-2</v>
      </c>
      <c r="R4" s="79">
        <v>0.13605200000000001</v>
      </c>
      <c r="S4" s="79">
        <v>0.18923200000000001</v>
      </c>
      <c r="T4" s="79">
        <v>0.79636400000000007</v>
      </c>
      <c r="U4" s="79">
        <v>1.085404</v>
      </c>
      <c r="V4" s="79">
        <v>0.86997199999999997</v>
      </c>
      <c r="W4" s="79">
        <v>0.85993600000000003</v>
      </c>
      <c r="X4" s="79">
        <v>1.134428</v>
      </c>
      <c r="Y4" s="79">
        <v>1.1190040000000001</v>
      </c>
      <c r="Z4" s="79">
        <v>1.1381559999999999</v>
      </c>
      <c r="AA4" s="79">
        <v>1.1328720000000003</v>
      </c>
      <c r="AB4" s="79">
        <v>1.0285960000000001</v>
      </c>
      <c r="AC4" s="79">
        <v>1.035976</v>
      </c>
      <c r="AD4" s="79">
        <v>0.95762000000000003</v>
      </c>
      <c r="AE4" s="79">
        <v>0.92466400000000004</v>
      </c>
      <c r="AF4" s="79">
        <v>0.91364000000000001</v>
      </c>
      <c r="AG4" s="79">
        <v>1.0189701394160002</v>
      </c>
      <c r="AH4" s="79">
        <v>0.9772593912537676</v>
      </c>
      <c r="AI4" s="79">
        <v>1.036396478348925</v>
      </c>
      <c r="AJ4" s="79">
        <v>1.036396478348925</v>
      </c>
      <c r="AK4" s="79"/>
    </row>
    <row r="5" spans="2:37" ht="16.5" customHeight="1" x14ac:dyDescent="0.25">
      <c r="B5" s="48" t="s">
        <v>82</v>
      </c>
      <c r="C5" s="48" t="s">
        <v>83</v>
      </c>
      <c r="D5" s="114" t="s">
        <v>96</v>
      </c>
      <c r="E5" s="48" t="s">
        <v>35</v>
      </c>
      <c r="F5" s="79" t="s">
        <v>18</v>
      </c>
      <c r="G5" s="79" t="s">
        <v>18</v>
      </c>
      <c r="H5" s="79" t="s">
        <v>18</v>
      </c>
      <c r="I5" s="79" t="s">
        <v>18</v>
      </c>
      <c r="J5" s="79" t="s">
        <v>18</v>
      </c>
      <c r="K5" s="79" t="s">
        <v>18</v>
      </c>
      <c r="L5" s="79" t="s">
        <v>18</v>
      </c>
      <c r="M5" s="79" t="s">
        <v>18</v>
      </c>
      <c r="N5" s="79" t="s">
        <v>18</v>
      </c>
      <c r="O5" s="79" t="s">
        <v>18</v>
      </c>
      <c r="P5" s="79" t="s">
        <v>18</v>
      </c>
      <c r="Q5" s="79">
        <v>5.3359200000000001E-3</v>
      </c>
      <c r="R5" s="79">
        <v>8.1631199999999994E-3</v>
      </c>
      <c r="S5" s="79">
        <v>1.135392E-2</v>
      </c>
      <c r="T5" s="79">
        <v>4.7781840000000006E-2</v>
      </c>
      <c r="U5" s="79">
        <v>6.512424E-2</v>
      </c>
      <c r="V5" s="79">
        <v>5.2198319999999999E-2</v>
      </c>
      <c r="W5" s="79">
        <v>5.1596160000000002E-2</v>
      </c>
      <c r="X5" s="79">
        <v>6.8065680000000003E-2</v>
      </c>
      <c r="Y5" s="79">
        <v>6.7140240000000004E-2</v>
      </c>
      <c r="Z5" s="79">
        <v>6.8289359999999993E-2</v>
      </c>
      <c r="AA5" s="79">
        <v>6.7972320000000003E-2</v>
      </c>
      <c r="AB5" s="79">
        <v>6.1715760000000001E-2</v>
      </c>
      <c r="AC5" s="79">
        <v>6.2158560000000002E-2</v>
      </c>
      <c r="AD5" s="79">
        <v>5.74572E-2</v>
      </c>
      <c r="AE5" s="79">
        <v>5.5479840000000002E-2</v>
      </c>
      <c r="AF5" s="79">
        <v>5.4818400000000003E-2</v>
      </c>
      <c r="AG5" s="79">
        <v>6.1138208364959999E-2</v>
      </c>
      <c r="AH5" s="79">
        <v>5.8635563475226055E-2</v>
      </c>
      <c r="AI5" s="79">
        <v>6.2183788700935501E-2</v>
      </c>
      <c r="AJ5" s="79">
        <v>6.2183788700935501E-2</v>
      </c>
      <c r="AK5" s="79"/>
    </row>
    <row r="6" spans="2:37" ht="16.5" customHeight="1" x14ac:dyDescent="0.25">
      <c r="B6" s="48" t="s">
        <v>196</v>
      </c>
      <c r="C6" s="48" t="s">
        <v>197</v>
      </c>
      <c r="D6" s="114" t="s">
        <v>94</v>
      </c>
      <c r="E6" s="48" t="s">
        <v>35</v>
      </c>
      <c r="F6" s="79" t="s">
        <v>18</v>
      </c>
      <c r="G6" s="79" t="s">
        <v>18</v>
      </c>
      <c r="H6" s="79" t="s">
        <v>18</v>
      </c>
      <c r="I6" s="79" t="s">
        <v>18</v>
      </c>
      <c r="J6" s="79" t="s">
        <v>18</v>
      </c>
      <c r="K6" s="79" t="s">
        <v>18</v>
      </c>
      <c r="L6" s="79" t="s">
        <v>18</v>
      </c>
      <c r="M6" s="79" t="s">
        <v>18</v>
      </c>
      <c r="N6" s="79" t="s">
        <v>18</v>
      </c>
      <c r="O6" s="79" t="s">
        <v>18</v>
      </c>
      <c r="P6" s="79" t="s">
        <v>18</v>
      </c>
      <c r="Q6" s="79" t="s">
        <v>18</v>
      </c>
      <c r="R6" s="79" t="s">
        <v>18</v>
      </c>
      <c r="S6" s="79" t="s">
        <v>18</v>
      </c>
      <c r="T6" s="79" t="s">
        <v>18</v>
      </c>
      <c r="U6" s="79" t="s">
        <v>18</v>
      </c>
      <c r="V6" s="79" t="s">
        <v>18</v>
      </c>
      <c r="W6" s="79" t="s">
        <v>18</v>
      </c>
      <c r="X6" s="79" t="s">
        <v>18</v>
      </c>
      <c r="Y6" s="79" t="s">
        <v>18</v>
      </c>
      <c r="Z6" s="79">
        <v>2.1880000000000003E-3</v>
      </c>
      <c r="AA6" s="79">
        <v>4.1879999999999999E-3</v>
      </c>
      <c r="AB6" s="79">
        <v>5.5048000000000007E-3</v>
      </c>
      <c r="AC6" s="79">
        <v>9.2872000000000007E-3</v>
      </c>
      <c r="AD6" s="79">
        <v>1.6011200000000003E-2</v>
      </c>
      <c r="AE6" s="79">
        <v>3.5855200000000004E-2</v>
      </c>
      <c r="AF6" s="79">
        <v>3.1488800000000004E-2</v>
      </c>
      <c r="AG6" s="79">
        <v>7.6101600000000005E-2</v>
      </c>
      <c r="AH6" s="79">
        <v>0.10326493812141745</v>
      </c>
      <c r="AI6" s="79">
        <v>0.13831692349284017</v>
      </c>
      <c r="AJ6" s="79">
        <v>0.13831692349284017</v>
      </c>
      <c r="AK6" s="79"/>
    </row>
    <row r="7" spans="2:37" ht="16.5" customHeight="1" x14ac:dyDescent="0.25">
      <c r="B7" s="48" t="s">
        <v>84</v>
      </c>
      <c r="C7" s="48" t="s">
        <v>85</v>
      </c>
      <c r="D7" s="114" t="s">
        <v>94</v>
      </c>
      <c r="E7" s="48" t="s">
        <v>35</v>
      </c>
      <c r="F7" s="79">
        <v>2.5516703999999999E-4</v>
      </c>
      <c r="G7" s="79">
        <v>2.5516703999999999E-4</v>
      </c>
      <c r="H7" s="79">
        <v>2.5516703999999999E-4</v>
      </c>
      <c r="I7" s="79">
        <v>2.5516703999999999E-4</v>
      </c>
      <c r="J7" s="79">
        <v>2.5516703999999999E-4</v>
      </c>
      <c r="K7" s="79">
        <v>2.5516703999999999E-4</v>
      </c>
      <c r="L7" s="79">
        <v>2.5516703999999999E-4</v>
      </c>
      <c r="M7" s="79">
        <v>2.5258992000000001E-4</v>
      </c>
      <c r="N7" s="79">
        <v>1.0012800000000002E-5</v>
      </c>
      <c r="O7" s="79">
        <v>1.0606400000000001E-5</v>
      </c>
      <c r="P7" s="79">
        <v>1.1200000000000001E-5</v>
      </c>
      <c r="Q7" s="79">
        <v>1.2034960000000001E-5</v>
      </c>
      <c r="R7" s="79">
        <v>1.22248E-5</v>
      </c>
      <c r="S7" s="79">
        <v>1.837976E-5</v>
      </c>
      <c r="T7" s="79">
        <v>2.0952400000000003E-5</v>
      </c>
      <c r="U7" s="79">
        <v>2.0287960000000004E-5</v>
      </c>
      <c r="V7" s="79">
        <v>1.9623520000000001E-5</v>
      </c>
      <c r="W7" s="79">
        <v>1.5663199999999999E-5</v>
      </c>
      <c r="X7" s="79">
        <v>1.1702880000000001E-5</v>
      </c>
      <c r="Y7" s="79">
        <v>1.197168E-5</v>
      </c>
      <c r="Z7" s="79">
        <v>1.0212626676000001E-5</v>
      </c>
      <c r="AA7" s="79">
        <v>7.0644000000000005E-6</v>
      </c>
      <c r="AB7" s="79">
        <v>8.4722400000000011E-6</v>
      </c>
      <c r="AC7" s="79">
        <v>8.0892000000000004E-6</v>
      </c>
      <c r="AD7" s="79">
        <v>7.3477600000000008E-6</v>
      </c>
      <c r="AE7" s="79">
        <v>7.4435200000000005E-6</v>
      </c>
      <c r="AF7" s="79">
        <v>4.1932800000000004E-6</v>
      </c>
      <c r="AG7" s="79">
        <v>4.614484E-6</v>
      </c>
      <c r="AH7" s="79">
        <v>3.8343200000000004E-6</v>
      </c>
      <c r="AI7" s="79">
        <v>5.2158400000000004E-6</v>
      </c>
      <c r="AJ7" s="79">
        <v>5.04672E-6</v>
      </c>
      <c r="AK7" s="79"/>
    </row>
    <row r="8" spans="2:37" ht="16.5" customHeight="1" x14ac:dyDescent="0.25">
      <c r="B8" s="48" t="s">
        <v>84</v>
      </c>
      <c r="C8" s="48" t="s">
        <v>85</v>
      </c>
      <c r="D8" s="114" t="s">
        <v>96</v>
      </c>
      <c r="E8" s="48" t="s">
        <v>35</v>
      </c>
      <c r="F8" s="79">
        <v>2.7883999999999999E-3</v>
      </c>
      <c r="G8" s="79">
        <v>2.7883999999999999E-3</v>
      </c>
      <c r="H8" s="79">
        <v>2.7883999999999999E-3</v>
      </c>
      <c r="I8" s="79">
        <v>2.7883999999999999E-3</v>
      </c>
      <c r="J8" s="79">
        <v>2.7883999999999999E-3</v>
      </c>
      <c r="K8" s="79">
        <v>2.7883999999999999E-3</v>
      </c>
      <c r="L8" s="79">
        <v>2.7883999999999999E-3</v>
      </c>
      <c r="M8" s="79">
        <v>2.3281999999999999E-3</v>
      </c>
      <c r="N8" s="79">
        <v>1.7880000000000001E-3</v>
      </c>
      <c r="O8" s="79">
        <v>1.8940000000000001E-3</v>
      </c>
      <c r="P8" s="79">
        <v>2E-3</v>
      </c>
      <c r="Q8" s="79">
        <v>2.1491000000000001E-3</v>
      </c>
      <c r="R8" s="79">
        <v>2.183E-3</v>
      </c>
      <c r="S8" s="79">
        <v>3.2821E-3</v>
      </c>
      <c r="T8" s="79">
        <v>3.7415E-3</v>
      </c>
      <c r="U8" s="79">
        <v>3.6228499999999999E-3</v>
      </c>
      <c r="V8" s="79">
        <v>3.5041999999999998E-3</v>
      </c>
      <c r="W8" s="79">
        <v>2.797E-3</v>
      </c>
      <c r="X8" s="79">
        <v>2.0898000000000002E-3</v>
      </c>
      <c r="Y8" s="79">
        <v>2.1378E-3</v>
      </c>
      <c r="Z8" s="79">
        <v>1.823683335E-3</v>
      </c>
      <c r="AA8" s="79">
        <v>1.2615E-3</v>
      </c>
      <c r="AB8" s="79">
        <v>1.5129E-3</v>
      </c>
      <c r="AC8" s="79">
        <v>1.4445E-3</v>
      </c>
      <c r="AD8" s="79">
        <v>1.3121000000000001E-3</v>
      </c>
      <c r="AE8" s="79">
        <v>1.3292E-3</v>
      </c>
      <c r="AF8" s="79">
        <v>7.4879999999999999E-4</v>
      </c>
      <c r="AG8" s="79">
        <v>8.2401499999999999E-4</v>
      </c>
      <c r="AH8" s="79">
        <v>6.847E-4</v>
      </c>
      <c r="AI8" s="79">
        <v>9.3139999999999998E-4</v>
      </c>
      <c r="AJ8" s="79">
        <v>9.012E-4</v>
      </c>
      <c r="AK8" s="79"/>
    </row>
    <row r="9" spans="2:37" ht="16.5" customHeight="1" x14ac:dyDescent="0.25">
      <c r="B9" s="48" t="s">
        <v>84</v>
      </c>
      <c r="C9" s="48" t="s">
        <v>85</v>
      </c>
      <c r="D9" s="114" t="s">
        <v>97</v>
      </c>
      <c r="E9" s="48" t="s">
        <v>35</v>
      </c>
      <c r="F9" s="79">
        <v>82.966399999999993</v>
      </c>
      <c r="G9" s="79">
        <v>82.966399999999993</v>
      </c>
      <c r="H9" s="79">
        <v>82.966399999999993</v>
      </c>
      <c r="I9" s="79">
        <v>82.966399999999993</v>
      </c>
      <c r="J9" s="79">
        <v>82.966399999999993</v>
      </c>
      <c r="K9" s="79">
        <v>82.966399999999993</v>
      </c>
      <c r="L9" s="79">
        <v>82.966399999999993</v>
      </c>
      <c r="M9" s="79">
        <v>69.467200000000005</v>
      </c>
      <c r="N9" s="79">
        <v>52.448</v>
      </c>
      <c r="O9" s="79">
        <v>55.557333333333332</v>
      </c>
      <c r="P9" s="79">
        <v>58.666666666666664</v>
      </c>
      <c r="Q9" s="79">
        <v>63.04026666666666</v>
      </c>
      <c r="R9" s="79">
        <v>64.034666666666666</v>
      </c>
      <c r="S9" s="79">
        <v>96.274933333333351</v>
      </c>
      <c r="T9" s="79">
        <v>109.75066666666666</v>
      </c>
      <c r="U9" s="79">
        <v>106.27026666666669</v>
      </c>
      <c r="V9" s="79">
        <v>102.78986666666668</v>
      </c>
      <c r="W9" s="79">
        <v>82.045333333333332</v>
      </c>
      <c r="X9" s="79">
        <v>61.30080000000001</v>
      </c>
      <c r="Y9" s="79">
        <v>62.708800000000011</v>
      </c>
      <c r="Z9" s="79">
        <v>53.494711160000008</v>
      </c>
      <c r="AA9" s="79">
        <v>37.003999999999998</v>
      </c>
      <c r="AB9" s="79">
        <v>44.378400000000006</v>
      </c>
      <c r="AC9" s="79">
        <v>42.372</v>
      </c>
      <c r="AD9" s="79">
        <v>38.488266666666675</v>
      </c>
      <c r="AE9" s="79">
        <v>38.989866666666671</v>
      </c>
      <c r="AF9" s="79">
        <v>21.964800000000004</v>
      </c>
      <c r="AG9" s="79">
        <v>24.171106666666663</v>
      </c>
      <c r="AH9" s="79">
        <v>20.084533333333336</v>
      </c>
      <c r="AI9" s="79">
        <v>27.32106666666667</v>
      </c>
      <c r="AJ9" s="79">
        <v>26.435200000000002</v>
      </c>
      <c r="AK9" s="79"/>
    </row>
    <row r="10" spans="2:37" ht="16.5" customHeight="1" x14ac:dyDescent="0.25">
      <c r="B10" s="48" t="s">
        <v>86</v>
      </c>
      <c r="C10" s="48" t="s">
        <v>87</v>
      </c>
      <c r="D10" s="114" t="s">
        <v>94</v>
      </c>
      <c r="E10" s="48" t="s">
        <v>35</v>
      </c>
      <c r="F10" s="79">
        <v>4.1813938716912094E-2</v>
      </c>
      <c r="G10" s="79">
        <v>4.2808556316092206E-2</v>
      </c>
      <c r="H10" s="79">
        <v>4.508634175924052E-2</v>
      </c>
      <c r="I10" s="79">
        <v>4.7332599205531761E-2</v>
      </c>
      <c r="J10" s="79">
        <v>4.9194852289491428E-2</v>
      </c>
      <c r="K10" s="79">
        <v>5.0734662703104463E-2</v>
      </c>
      <c r="L10" s="79">
        <v>5.0486806243912843E-2</v>
      </c>
      <c r="M10" s="79">
        <v>4.7416588016367833E-2</v>
      </c>
      <c r="N10" s="79">
        <v>4.4526698250819036E-2</v>
      </c>
      <c r="O10" s="79">
        <v>6.2673190554604102E-2</v>
      </c>
      <c r="P10" s="79">
        <v>6.9169560350484202E-2</v>
      </c>
      <c r="Q10" s="79">
        <v>8.7600979265748405E-2</v>
      </c>
      <c r="R10" s="79">
        <v>0.1844978540630875</v>
      </c>
      <c r="S10" s="79">
        <v>0.23982312793057223</v>
      </c>
      <c r="T10" s="79">
        <v>0.14406489806000589</v>
      </c>
      <c r="U10" s="79">
        <v>9.2797401843621979E-2</v>
      </c>
      <c r="V10" s="79">
        <v>9.6026966426038446E-2</v>
      </c>
      <c r="W10" s="79">
        <v>3.6354852755391466E-3</v>
      </c>
      <c r="X10" s="79">
        <v>1.3508927942658721E-2</v>
      </c>
      <c r="Y10" s="79">
        <v>1.3721222049186828E-2</v>
      </c>
      <c r="Z10" s="79">
        <v>1.6894552461717859E-2</v>
      </c>
      <c r="AA10" s="79">
        <v>2.5433446472441203E-2</v>
      </c>
      <c r="AB10" s="79">
        <v>8.5738983014985847E-3</v>
      </c>
      <c r="AC10" s="79">
        <v>5.5996101503822168E-3</v>
      </c>
      <c r="AD10" s="79">
        <v>5.2612758392658505E-3</v>
      </c>
      <c r="AE10" s="79">
        <v>5.6541457664361101E-3</v>
      </c>
      <c r="AF10" s="79">
        <v>5.3616008787777687E-3</v>
      </c>
      <c r="AG10" s="79">
        <v>5.6781415653813574E-3</v>
      </c>
      <c r="AH10" s="79">
        <v>6.6723689927284486E-3</v>
      </c>
      <c r="AI10" s="79">
        <v>8.9010030750799295E-3</v>
      </c>
      <c r="AJ10" s="79">
        <v>5.6023247916807233E-3</v>
      </c>
      <c r="AK10" s="79"/>
    </row>
    <row r="11" spans="2:37" ht="16.5" customHeight="1" x14ac:dyDescent="0.25">
      <c r="B11" s="48" t="s">
        <v>86</v>
      </c>
      <c r="C11" s="48" t="s">
        <v>87</v>
      </c>
      <c r="D11" s="114" t="s">
        <v>96</v>
      </c>
      <c r="E11" s="48" t="s">
        <v>35</v>
      </c>
      <c r="F11" s="79">
        <v>8.9626792480505628E-4</v>
      </c>
      <c r="G11" s="79">
        <v>9.1642881481170026E-4</v>
      </c>
      <c r="H11" s="79">
        <v>9.6538226764241656E-4</v>
      </c>
      <c r="I11" s="79">
        <v>1.0138949492891074E-3</v>
      </c>
      <c r="J11" s="79">
        <v>1.0540340056700787E-3</v>
      </c>
      <c r="K11" s="79">
        <v>1.0867371637450136E-3</v>
      </c>
      <c r="L11" s="79">
        <v>1.0820515953342655E-3</v>
      </c>
      <c r="M11" s="79">
        <v>1.008540533409516E-3</v>
      </c>
      <c r="N11" s="79">
        <v>9.4725944671075226E-4</v>
      </c>
      <c r="O11" s="79">
        <v>1.3278343170562306E-3</v>
      </c>
      <c r="P11" s="79">
        <v>1.4651240257600718E-3</v>
      </c>
      <c r="Q11" s="79">
        <v>1.8515170962161089E-3</v>
      </c>
      <c r="R11" s="79">
        <v>3.8829048485933587E-3</v>
      </c>
      <c r="S11" s="79">
        <v>5.0436012606805691E-3</v>
      </c>
      <c r="T11" s="79">
        <v>3.0279285472583294E-3</v>
      </c>
      <c r="U11" s="79">
        <v>1.9528800604913783E-3</v>
      </c>
      <c r="V11" s="79">
        <v>2.0223927264779559E-3</v>
      </c>
      <c r="W11" s="79">
        <v>7.7471949814094255E-5</v>
      </c>
      <c r="X11" s="79">
        <v>3.0604119153940929E-4</v>
      </c>
      <c r="Y11" s="79">
        <v>3.1058324713763508E-4</v>
      </c>
      <c r="Z11" s="79">
        <v>3.7729524989845342E-4</v>
      </c>
      <c r="AA11" s="79">
        <v>5.3979872233870174E-4</v>
      </c>
      <c r="AB11" s="79">
        <v>1.8771759367563633E-4</v>
      </c>
      <c r="AC11" s="79">
        <v>1.2311396932689669E-4</v>
      </c>
      <c r="AD11" s="79">
        <v>1.1934004897815705E-4</v>
      </c>
      <c r="AE11" s="79">
        <v>1.2841229105891894E-4</v>
      </c>
      <c r="AF11" s="79">
        <v>1.2160491297933914E-4</v>
      </c>
      <c r="AG11" s="79">
        <v>1.2892712152831845E-4</v>
      </c>
      <c r="AH11" s="79">
        <v>1.5173793005825086E-4</v>
      </c>
      <c r="AI11" s="79">
        <v>2.0310388767029157E-4</v>
      </c>
      <c r="AJ11" s="79">
        <v>1.271158302590238E-4</v>
      </c>
      <c r="AK11" s="79"/>
    </row>
    <row r="12" spans="2:37" ht="16.5" customHeight="1" x14ac:dyDescent="0.25">
      <c r="B12" s="48" t="s">
        <v>86</v>
      </c>
      <c r="C12" s="48" t="s">
        <v>87</v>
      </c>
      <c r="D12" s="114" t="s">
        <v>97</v>
      </c>
      <c r="E12" s="48" t="s">
        <v>35</v>
      </c>
      <c r="F12" s="79">
        <v>12.619993100615705</v>
      </c>
      <c r="G12" s="79">
        <v>12.735168661959495</v>
      </c>
      <c r="H12" s="79">
        <v>13.443377034925007</v>
      </c>
      <c r="I12" s="79">
        <v>14.179605771354808</v>
      </c>
      <c r="J12" s="79">
        <v>14.777158859034959</v>
      </c>
      <c r="K12" s="79">
        <v>15.193633573283304</v>
      </c>
      <c r="L12" s="79">
        <v>15.218991741055104</v>
      </c>
      <c r="M12" s="79">
        <v>13.062257412034816</v>
      </c>
      <c r="N12" s="79">
        <v>12.295899658318325</v>
      </c>
      <c r="O12" s="79">
        <v>16.432886263575245</v>
      </c>
      <c r="P12" s="79">
        <v>18.080885166931402</v>
      </c>
      <c r="Q12" s="79">
        <v>22.257692110791222</v>
      </c>
      <c r="R12" s="79">
        <v>44.225162971491208</v>
      </c>
      <c r="S12" s="79">
        <v>56.901078053971226</v>
      </c>
      <c r="T12" s="79">
        <v>33.889128815991754</v>
      </c>
      <c r="U12" s="79">
        <v>22.225614319990992</v>
      </c>
      <c r="V12" s="79">
        <v>23.246339515689652</v>
      </c>
      <c r="W12" s="79">
        <v>1.0248114333918965</v>
      </c>
      <c r="X12" s="79">
        <v>6.7095293794955291</v>
      </c>
      <c r="Y12" s="79">
        <v>6.7722612047424233</v>
      </c>
      <c r="Z12" s="79">
        <v>7.5212235322610317</v>
      </c>
      <c r="AA12" s="79">
        <v>6.8202796368879914</v>
      </c>
      <c r="AB12" s="79">
        <v>3.2168121964361518</v>
      </c>
      <c r="AC12" s="79">
        <v>2.1832583648233168</v>
      </c>
      <c r="AD12" s="79">
        <v>2.6366528532104825</v>
      </c>
      <c r="AE12" s="79">
        <v>2.8592321399832774</v>
      </c>
      <c r="AF12" s="79">
        <v>2.6852082308523673</v>
      </c>
      <c r="AG12" s="79">
        <v>2.8665524003987328</v>
      </c>
      <c r="AH12" s="79">
        <v>3.4061725606252335</v>
      </c>
      <c r="AI12" s="79">
        <v>4.6531195933528622</v>
      </c>
      <c r="AJ12" s="79">
        <v>2.813933913042495</v>
      </c>
      <c r="AK12" s="79"/>
    </row>
    <row r="13" spans="2:37" ht="16.5" customHeight="1" x14ac:dyDescent="0.25">
      <c r="B13" s="48" t="s">
        <v>88</v>
      </c>
      <c r="C13" s="48" t="s">
        <v>89</v>
      </c>
      <c r="D13" s="114" t="s">
        <v>94</v>
      </c>
      <c r="E13" s="48" t="s">
        <v>35</v>
      </c>
      <c r="F13" s="79">
        <v>2.4439790243020458</v>
      </c>
      <c r="G13" s="79">
        <v>2.4578518015807291</v>
      </c>
      <c r="H13" s="79">
        <v>2.4779289867880707</v>
      </c>
      <c r="I13" s="79">
        <v>2.4915926267208452</v>
      </c>
      <c r="J13" s="79">
        <v>2.4998186956599642</v>
      </c>
      <c r="K13" s="79">
        <v>2.5080855495830474</v>
      </c>
      <c r="L13" s="79">
        <v>2.4950082349224552</v>
      </c>
      <c r="M13" s="79">
        <v>2.4036257285905913</v>
      </c>
      <c r="N13" s="79">
        <v>2.6999486669765673</v>
      </c>
      <c r="O13" s="79">
        <v>2.5599716983772982</v>
      </c>
      <c r="P13" s="79">
        <v>2.4979275051707219</v>
      </c>
      <c r="Q13" s="79">
        <v>2.5212061938690291</v>
      </c>
      <c r="R13" s="79">
        <v>2.6067258073403314</v>
      </c>
      <c r="S13" s="79">
        <v>2.0107078907026943</v>
      </c>
      <c r="T13" s="79">
        <v>1.9305155583139528</v>
      </c>
      <c r="U13" s="79">
        <v>1.9737331882973028</v>
      </c>
      <c r="V13" s="79">
        <v>1.7746651003282672</v>
      </c>
      <c r="W13" s="79">
        <v>1.7678167607154478</v>
      </c>
      <c r="X13" s="79">
        <v>2.0342108316228065</v>
      </c>
      <c r="Y13" s="79">
        <v>2.0582533756908745</v>
      </c>
      <c r="Z13" s="79">
        <v>2.0101991917459983</v>
      </c>
      <c r="AA13" s="79">
        <v>2.0025916422351684</v>
      </c>
      <c r="AB13" s="79">
        <v>2.0264742840919361</v>
      </c>
      <c r="AC13" s="79">
        <v>2.0196723423894656</v>
      </c>
      <c r="AD13" s="79">
        <v>2.0931439979982676</v>
      </c>
      <c r="AE13" s="79">
        <v>2.0864321054872041</v>
      </c>
      <c r="AF13" s="79">
        <v>2.0170300817345472</v>
      </c>
      <c r="AG13" s="79">
        <v>2.0399297232308378</v>
      </c>
      <c r="AH13" s="79">
        <v>2.010020108627562</v>
      </c>
      <c r="AI13" s="79">
        <v>2.0457905756529606</v>
      </c>
      <c r="AJ13" s="79">
        <v>2.1257215204766107</v>
      </c>
      <c r="AK13" s="79"/>
    </row>
    <row r="14" spans="2:37" ht="16.5" customHeight="1" x14ac:dyDescent="0.25">
      <c r="B14" s="48" t="s">
        <v>90</v>
      </c>
      <c r="C14" s="48" t="s">
        <v>89</v>
      </c>
      <c r="D14" s="114" t="s">
        <v>96</v>
      </c>
      <c r="E14" s="48" t="s">
        <v>35</v>
      </c>
      <c r="F14" s="79">
        <v>0.25215766997142858</v>
      </c>
      <c r="G14" s="79">
        <v>0.2513645296642858</v>
      </c>
      <c r="H14" s="79">
        <v>0.25566045921428571</v>
      </c>
      <c r="I14" s="79">
        <v>0.25481520420714293</v>
      </c>
      <c r="J14" s="79">
        <v>0.24886914407142863</v>
      </c>
      <c r="K14" s="79">
        <v>0.24539361094285719</v>
      </c>
      <c r="L14" s="79">
        <v>0.24708349002857147</v>
      </c>
      <c r="M14" s="79">
        <v>0.25199836050714286</v>
      </c>
      <c r="N14" s="79">
        <v>0.26167585840000002</v>
      </c>
      <c r="O14" s="79">
        <v>0.27147846942857146</v>
      </c>
      <c r="P14" s="79">
        <v>0.27734484328571435</v>
      </c>
      <c r="Q14" s="79">
        <v>0.28642239120000007</v>
      </c>
      <c r="R14" s="79">
        <v>0.29163386120000001</v>
      </c>
      <c r="S14" s="79">
        <v>0.29630184932857145</v>
      </c>
      <c r="T14" s="79">
        <v>0.29605894182857156</v>
      </c>
      <c r="U14" s="79">
        <v>0.29993524078571426</v>
      </c>
      <c r="V14" s="79">
        <v>0.30445496070000005</v>
      </c>
      <c r="W14" s="79">
        <v>0.30921153120000006</v>
      </c>
      <c r="X14" s="79">
        <v>0.31410532866428575</v>
      </c>
      <c r="Y14" s="79">
        <v>0.31462767442857148</v>
      </c>
      <c r="Z14" s="79">
        <v>0.31611288028571433</v>
      </c>
      <c r="AA14" s="79">
        <v>0.31173499311428582</v>
      </c>
      <c r="AB14" s="79">
        <v>0.31158254815285719</v>
      </c>
      <c r="AC14" s="79">
        <v>0.31007722829285717</v>
      </c>
      <c r="AD14" s="79">
        <v>0.31991611771428574</v>
      </c>
      <c r="AE14" s="79">
        <v>0.32258407489000002</v>
      </c>
      <c r="AF14" s="79">
        <v>0.34039814404632146</v>
      </c>
      <c r="AG14" s="79">
        <v>0.34534193143245712</v>
      </c>
      <c r="AH14" s="79">
        <v>0.34698088246862868</v>
      </c>
      <c r="AI14" s="79">
        <v>0.35522515191428583</v>
      </c>
      <c r="AJ14" s="79">
        <v>0.35925991489142856</v>
      </c>
      <c r="AK14" s="79"/>
    </row>
    <row r="15" spans="2:37" ht="16.5" customHeight="1" x14ac:dyDescent="0.25"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</row>
    <row r="16" spans="2:37" ht="16.5" customHeight="1" x14ac:dyDescent="0.25"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</row>
    <row r="17" spans="2:38" ht="16.5" customHeight="1" x14ac:dyDescent="0.25">
      <c r="B17" s="47" t="s">
        <v>91</v>
      </c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</row>
    <row r="18" spans="2:38" ht="16.5" customHeight="1" x14ac:dyDescent="0.25">
      <c r="C18" s="47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</row>
    <row r="19" spans="2:38" ht="16.5" customHeight="1" x14ac:dyDescent="0.25">
      <c r="B19" s="116" t="s">
        <v>92</v>
      </c>
      <c r="C19" s="116" t="s">
        <v>93</v>
      </c>
      <c r="D19" s="116" t="s">
        <v>75</v>
      </c>
      <c r="E19" s="116" t="s">
        <v>76</v>
      </c>
      <c r="F19" s="117">
        <v>1990</v>
      </c>
      <c r="G19" s="117">
        <v>1991</v>
      </c>
      <c r="H19" s="117">
        <v>1992</v>
      </c>
      <c r="I19" s="117">
        <v>1993</v>
      </c>
      <c r="J19" s="117">
        <v>1994</v>
      </c>
      <c r="K19" s="117">
        <v>1995</v>
      </c>
      <c r="L19" s="117">
        <v>1996</v>
      </c>
      <c r="M19" s="117">
        <v>1997</v>
      </c>
      <c r="N19" s="117">
        <v>1998</v>
      </c>
      <c r="O19" s="117">
        <v>1999</v>
      </c>
      <c r="P19" s="117">
        <v>2000</v>
      </c>
      <c r="Q19" s="117">
        <v>2001</v>
      </c>
      <c r="R19" s="117">
        <v>2002</v>
      </c>
      <c r="S19" s="117">
        <v>2003</v>
      </c>
      <c r="T19" s="117">
        <v>2004</v>
      </c>
      <c r="U19" s="117">
        <v>2005</v>
      </c>
      <c r="V19" s="117">
        <v>2006</v>
      </c>
      <c r="W19" s="117">
        <v>2007</v>
      </c>
      <c r="X19" s="117">
        <v>2008</v>
      </c>
      <c r="Y19" s="117">
        <v>2009</v>
      </c>
      <c r="Z19" s="117">
        <v>2010</v>
      </c>
      <c r="AA19" s="117">
        <v>2011</v>
      </c>
      <c r="AB19" s="117">
        <v>2012</v>
      </c>
      <c r="AC19" s="117">
        <v>2013</v>
      </c>
      <c r="AD19" s="117">
        <v>2014</v>
      </c>
      <c r="AE19" s="117">
        <v>2015</v>
      </c>
      <c r="AF19" s="117">
        <v>2016</v>
      </c>
      <c r="AG19" s="117">
        <v>2017</v>
      </c>
      <c r="AH19" s="117">
        <v>2018</v>
      </c>
      <c r="AI19" s="117">
        <v>2019</v>
      </c>
      <c r="AJ19" s="117">
        <v>2020</v>
      </c>
      <c r="AK19" s="216"/>
    </row>
    <row r="20" spans="2:38" ht="16.5" customHeight="1" x14ac:dyDescent="0.25">
      <c r="B20" s="114" t="s">
        <v>77</v>
      </c>
      <c r="C20" s="114" t="s">
        <v>78</v>
      </c>
      <c r="D20" s="114" t="s">
        <v>94</v>
      </c>
      <c r="E20" s="114" t="s">
        <v>95</v>
      </c>
      <c r="F20" s="118" t="s">
        <v>18</v>
      </c>
      <c r="G20" s="118" t="s">
        <v>18</v>
      </c>
      <c r="H20" s="118" t="s">
        <v>18</v>
      </c>
      <c r="I20" s="118" t="s">
        <v>18</v>
      </c>
      <c r="J20" s="118" t="s">
        <v>18</v>
      </c>
      <c r="K20" s="118" t="s">
        <v>18</v>
      </c>
      <c r="L20" s="118" t="s">
        <v>18</v>
      </c>
      <c r="M20" s="118" t="s">
        <v>18</v>
      </c>
      <c r="N20" s="118" t="s">
        <v>18</v>
      </c>
      <c r="O20" s="118">
        <f t="shared" ref="O20:AE20" si="0">O2*25</f>
        <v>1261.2873970377811</v>
      </c>
      <c r="P20" s="118">
        <f t="shared" si="0"/>
        <v>1268.1637358600644</v>
      </c>
      <c r="Q20" s="118">
        <f t="shared" si="0"/>
        <v>1364.4710203505406</v>
      </c>
      <c r="R20" s="118">
        <f t="shared" si="0"/>
        <v>1437.6433897413656</v>
      </c>
      <c r="S20" s="118">
        <f t="shared" si="0"/>
        <v>1457.1351738766384</v>
      </c>
      <c r="T20" s="118">
        <f t="shared" si="0"/>
        <v>1190.8522842044661</v>
      </c>
      <c r="U20" s="118">
        <f t="shared" si="0"/>
        <v>1006.9985553870778</v>
      </c>
      <c r="V20" s="118">
        <f t="shared" si="0"/>
        <v>1049.2955470508382</v>
      </c>
      <c r="W20" s="118">
        <f t="shared" si="0"/>
        <v>615.99279973624357</v>
      </c>
      <c r="X20" s="118">
        <f t="shared" si="0"/>
        <v>463.84204329766396</v>
      </c>
      <c r="Y20" s="118">
        <f t="shared" si="0"/>
        <v>284.8049081264104</v>
      </c>
      <c r="Z20" s="118">
        <f t="shared" si="0"/>
        <v>278.64650733286254</v>
      </c>
      <c r="AA20" s="118">
        <f t="shared" si="0"/>
        <v>381.56113356609893</v>
      </c>
      <c r="AB20" s="118">
        <f t="shared" si="0"/>
        <v>302.79154765173917</v>
      </c>
      <c r="AC20" s="118">
        <f t="shared" si="0"/>
        <v>460.96994317368154</v>
      </c>
      <c r="AD20" s="118">
        <f t="shared" si="0"/>
        <v>648.10107072438586</v>
      </c>
      <c r="AE20" s="118">
        <f t="shared" si="0"/>
        <v>726.92670538507707</v>
      </c>
      <c r="AF20" s="118">
        <f>AF2*25</f>
        <v>749.56085926208709</v>
      </c>
      <c r="AG20" s="118">
        <f>AG2*25</f>
        <v>717.90523816711902</v>
      </c>
      <c r="AH20" s="118">
        <f>AH2*25</f>
        <v>692.70934488966407</v>
      </c>
      <c r="AI20" s="118">
        <f>AI2*25</f>
        <v>676.8773309683836</v>
      </c>
      <c r="AJ20" s="118">
        <f>AJ2*25</f>
        <v>667.93610829460567</v>
      </c>
      <c r="AK20" s="118"/>
      <c r="AL20" s="53"/>
    </row>
    <row r="21" spans="2:38" ht="16.5" customHeight="1" x14ac:dyDescent="0.25">
      <c r="B21" s="114" t="s">
        <v>79</v>
      </c>
      <c r="C21" s="114" t="s">
        <v>80</v>
      </c>
      <c r="D21" s="114" t="s">
        <v>94</v>
      </c>
      <c r="E21" s="114" t="s">
        <v>95</v>
      </c>
      <c r="F21" s="118">
        <f t="shared" ref="F21:AJ21" si="1">IFERROR(F3*25,"IE")</f>
        <v>1318.0750046457997</v>
      </c>
      <c r="G21" s="118">
        <f t="shared" si="1"/>
        <v>1398.5762396203297</v>
      </c>
      <c r="H21" s="118">
        <f t="shared" si="1"/>
        <v>1461.4329391711981</v>
      </c>
      <c r="I21" s="118">
        <f t="shared" si="1"/>
        <v>1510.5881268151277</v>
      </c>
      <c r="J21" s="118">
        <f t="shared" si="1"/>
        <v>1556.0660070268186</v>
      </c>
      <c r="K21" s="118">
        <f t="shared" si="1"/>
        <v>1592.759090270677</v>
      </c>
      <c r="L21" s="118">
        <f t="shared" si="1"/>
        <v>1471.8696106900711</v>
      </c>
      <c r="M21" s="118">
        <f t="shared" si="1"/>
        <v>1212.7245603159163</v>
      </c>
      <c r="N21" s="118">
        <f t="shared" si="1"/>
        <v>1263.4259964598352</v>
      </c>
      <c r="O21" s="118" t="str">
        <f t="shared" si="1"/>
        <v>IE</v>
      </c>
      <c r="P21" s="118" t="str">
        <f t="shared" si="1"/>
        <v>IE</v>
      </c>
      <c r="Q21" s="118" t="str">
        <f t="shared" si="1"/>
        <v>IE</v>
      </c>
      <c r="R21" s="118" t="str">
        <f t="shared" si="1"/>
        <v>IE</v>
      </c>
      <c r="S21" s="118" t="str">
        <f t="shared" si="1"/>
        <v>IE</v>
      </c>
      <c r="T21" s="118" t="str">
        <f t="shared" si="1"/>
        <v>IE</v>
      </c>
      <c r="U21" s="118" t="str">
        <f t="shared" si="1"/>
        <v>IE</v>
      </c>
      <c r="V21" s="118" t="str">
        <f t="shared" si="1"/>
        <v>IE</v>
      </c>
      <c r="W21" s="118" t="str">
        <f t="shared" si="1"/>
        <v>IE</v>
      </c>
      <c r="X21" s="118" t="str">
        <f t="shared" si="1"/>
        <v>IE</v>
      </c>
      <c r="Y21" s="118" t="str">
        <f t="shared" si="1"/>
        <v>IE</v>
      </c>
      <c r="Z21" s="118" t="str">
        <f t="shared" si="1"/>
        <v>IE</v>
      </c>
      <c r="AA21" s="118" t="str">
        <f t="shared" si="1"/>
        <v>IE</v>
      </c>
      <c r="AB21" s="118" t="str">
        <f t="shared" si="1"/>
        <v>IE</v>
      </c>
      <c r="AC21" s="118" t="str">
        <f t="shared" si="1"/>
        <v>IE</v>
      </c>
      <c r="AD21" s="118" t="str">
        <f t="shared" si="1"/>
        <v>IE</v>
      </c>
      <c r="AE21" s="118" t="str">
        <f t="shared" si="1"/>
        <v>IE</v>
      </c>
      <c r="AF21" s="118" t="str">
        <f t="shared" si="1"/>
        <v>IE</v>
      </c>
      <c r="AG21" s="118" t="str">
        <f t="shared" si="1"/>
        <v>IE</v>
      </c>
      <c r="AH21" s="118" t="str">
        <f t="shared" si="1"/>
        <v>IE</v>
      </c>
      <c r="AI21" s="118" t="str">
        <f t="shared" si="1"/>
        <v>IE</v>
      </c>
      <c r="AJ21" s="118" t="str">
        <f t="shared" si="1"/>
        <v>IE</v>
      </c>
      <c r="AK21" s="118"/>
      <c r="AL21" s="53"/>
    </row>
    <row r="22" spans="2:38" ht="16.5" customHeight="1" x14ac:dyDescent="0.25">
      <c r="B22" s="114" t="s">
        <v>82</v>
      </c>
      <c r="C22" s="114" t="s">
        <v>83</v>
      </c>
      <c r="D22" s="114" t="s">
        <v>94</v>
      </c>
      <c r="E22" s="114" t="s">
        <v>95</v>
      </c>
      <c r="F22" s="118" t="s">
        <v>18</v>
      </c>
      <c r="G22" s="118" t="s">
        <v>18</v>
      </c>
      <c r="H22" s="118" t="s">
        <v>18</v>
      </c>
      <c r="I22" s="118" t="s">
        <v>18</v>
      </c>
      <c r="J22" s="118" t="s">
        <v>18</v>
      </c>
      <c r="K22" s="118" t="s">
        <v>18</v>
      </c>
      <c r="L22" s="118" t="s">
        <v>18</v>
      </c>
      <c r="M22" s="118" t="s">
        <v>18</v>
      </c>
      <c r="N22" s="118" t="s">
        <v>18</v>
      </c>
      <c r="O22" s="118" t="s">
        <v>18</v>
      </c>
      <c r="P22" s="118" t="s">
        <v>18</v>
      </c>
      <c r="Q22" s="118">
        <f t="shared" ref="Q22:AF24" si="2">Q4*25</f>
        <v>2.2233000000000001</v>
      </c>
      <c r="R22" s="118">
        <f t="shared" si="2"/>
        <v>3.4013</v>
      </c>
      <c r="S22" s="118">
        <f t="shared" si="2"/>
        <v>4.7308000000000003</v>
      </c>
      <c r="T22" s="118">
        <f t="shared" si="2"/>
        <v>19.909100000000002</v>
      </c>
      <c r="U22" s="118">
        <f t="shared" si="2"/>
        <v>27.135100000000001</v>
      </c>
      <c r="V22" s="118">
        <f t="shared" si="2"/>
        <v>21.749299999999998</v>
      </c>
      <c r="W22" s="118">
        <f t="shared" si="2"/>
        <v>21.4984</v>
      </c>
      <c r="X22" s="118">
        <f t="shared" si="2"/>
        <v>28.360700000000001</v>
      </c>
      <c r="Y22" s="118">
        <f t="shared" si="2"/>
        <v>27.975100000000001</v>
      </c>
      <c r="Z22" s="118">
        <f t="shared" si="2"/>
        <v>28.453899999999997</v>
      </c>
      <c r="AA22" s="118">
        <f t="shared" si="2"/>
        <v>28.321800000000007</v>
      </c>
      <c r="AB22" s="118">
        <f t="shared" si="2"/>
        <v>25.7149</v>
      </c>
      <c r="AC22" s="118">
        <f t="shared" si="2"/>
        <v>25.8994</v>
      </c>
      <c r="AD22" s="118">
        <f t="shared" si="2"/>
        <v>23.9405</v>
      </c>
      <c r="AE22" s="118">
        <f t="shared" si="2"/>
        <v>23.116600000000002</v>
      </c>
      <c r="AF22" s="118">
        <f t="shared" si="2"/>
        <v>22.841000000000001</v>
      </c>
      <c r="AG22" s="118">
        <f>AG4*25</f>
        <v>25.474253485400006</v>
      </c>
      <c r="AH22" s="118">
        <f>AH4*25</f>
        <v>24.431484781344189</v>
      </c>
      <c r="AI22" s="118">
        <f>AI4*25</f>
        <v>25.909911958723125</v>
      </c>
      <c r="AJ22" s="118">
        <f>AJ4*25</f>
        <v>25.909911958723125</v>
      </c>
      <c r="AK22" s="118"/>
      <c r="AL22" s="53"/>
    </row>
    <row r="23" spans="2:38" ht="16.5" customHeight="1" x14ac:dyDescent="0.25">
      <c r="B23" s="114" t="s">
        <v>82</v>
      </c>
      <c r="C23" s="114" t="s">
        <v>83</v>
      </c>
      <c r="D23" s="114" t="s">
        <v>96</v>
      </c>
      <c r="E23" s="114" t="s">
        <v>95</v>
      </c>
      <c r="F23" s="118" t="s">
        <v>18</v>
      </c>
      <c r="G23" s="118" t="s">
        <v>18</v>
      </c>
      <c r="H23" s="118" t="s">
        <v>18</v>
      </c>
      <c r="I23" s="118" t="s">
        <v>18</v>
      </c>
      <c r="J23" s="118" t="s">
        <v>18</v>
      </c>
      <c r="K23" s="118" t="s">
        <v>18</v>
      </c>
      <c r="L23" s="118" t="s">
        <v>18</v>
      </c>
      <c r="M23" s="118" t="s">
        <v>18</v>
      </c>
      <c r="N23" s="118" t="s">
        <v>18</v>
      </c>
      <c r="O23" s="118" t="s">
        <v>18</v>
      </c>
      <c r="P23" s="118" t="s">
        <v>18</v>
      </c>
      <c r="Q23" s="118">
        <f t="shared" ref="Q23:AJ23" si="3">Q5*298</f>
        <v>1.5901041600000001</v>
      </c>
      <c r="R23" s="118">
        <f t="shared" si="3"/>
        <v>2.4326097599999996</v>
      </c>
      <c r="S23" s="118">
        <f t="shared" si="3"/>
        <v>3.3834681600000001</v>
      </c>
      <c r="T23" s="118">
        <f t="shared" si="3"/>
        <v>14.238988320000002</v>
      </c>
      <c r="U23" s="118">
        <f t="shared" si="3"/>
        <v>19.407023519999999</v>
      </c>
      <c r="V23" s="118">
        <f t="shared" si="3"/>
        <v>15.55509936</v>
      </c>
      <c r="W23" s="118">
        <f t="shared" si="3"/>
        <v>15.375655680000001</v>
      </c>
      <c r="X23" s="118">
        <f t="shared" si="3"/>
        <v>20.283572640000003</v>
      </c>
      <c r="Y23" s="118">
        <f t="shared" si="3"/>
        <v>20.007791520000001</v>
      </c>
      <c r="Z23" s="118">
        <f t="shared" si="3"/>
        <v>20.350229279999997</v>
      </c>
      <c r="AA23" s="118">
        <f t="shared" si="3"/>
        <v>20.255751360000001</v>
      </c>
      <c r="AB23" s="118">
        <f t="shared" si="3"/>
        <v>18.391296480000001</v>
      </c>
      <c r="AC23" s="118">
        <f t="shared" si="3"/>
        <v>18.523250879999999</v>
      </c>
      <c r="AD23" s="118">
        <f t="shared" si="3"/>
        <v>17.122245599999999</v>
      </c>
      <c r="AE23" s="118">
        <f t="shared" si="3"/>
        <v>16.532992320000002</v>
      </c>
      <c r="AF23" s="118">
        <f t="shared" si="3"/>
        <v>16.335883200000001</v>
      </c>
      <c r="AG23" s="118">
        <f t="shared" si="3"/>
        <v>18.219186092758079</v>
      </c>
      <c r="AH23" s="118">
        <f t="shared" si="3"/>
        <v>17.473397915617365</v>
      </c>
      <c r="AI23" s="118">
        <f t="shared" si="3"/>
        <v>18.53076903287878</v>
      </c>
      <c r="AJ23" s="118">
        <f t="shared" si="3"/>
        <v>18.53076903287878</v>
      </c>
      <c r="AK23" s="118"/>
      <c r="AL23" s="53"/>
    </row>
    <row r="24" spans="2:38" ht="16.5" customHeight="1" x14ac:dyDescent="0.25">
      <c r="B24" s="114" t="s">
        <v>196</v>
      </c>
      <c r="C24" s="114" t="s">
        <v>197</v>
      </c>
      <c r="D24" s="114" t="s">
        <v>94</v>
      </c>
      <c r="E24" s="114" t="s">
        <v>95</v>
      </c>
      <c r="F24" s="118" t="s">
        <v>18</v>
      </c>
      <c r="G24" s="118" t="s">
        <v>18</v>
      </c>
      <c r="H24" s="118" t="s">
        <v>18</v>
      </c>
      <c r="I24" s="118" t="s">
        <v>18</v>
      </c>
      <c r="J24" s="118" t="s">
        <v>18</v>
      </c>
      <c r="K24" s="118" t="s">
        <v>18</v>
      </c>
      <c r="L24" s="118" t="s">
        <v>18</v>
      </c>
      <c r="M24" s="118" t="s">
        <v>18</v>
      </c>
      <c r="N24" s="118" t="s">
        <v>18</v>
      </c>
      <c r="O24" s="118" t="s">
        <v>18</v>
      </c>
      <c r="P24" s="118" t="s">
        <v>18</v>
      </c>
      <c r="Q24" s="118" t="s">
        <v>18</v>
      </c>
      <c r="R24" s="118" t="s">
        <v>18</v>
      </c>
      <c r="S24" s="118" t="s">
        <v>18</v>
      </c>
      <c r="T24" s="118" t="s">
        <v>18</v>
      </c>
      <c r="U24" s="118" t="s">
        <v>18</v>
      </c>
      <c r="V24" s="118" t="s">
        <v>18</v>
      </c>
      <c r="W24" s="118" t="s">
        <v>18</v>
      </c>
      <c r="X24" s="118" t="s">
        <v>18</v>
      </c>
      <c r="Y24" s="118" t="s">
        <v>18</v>
      </c>
      <c r="Z24" s="118">
        <f t="shared" si="2"/>
        <v>5.4700000000000006E-2</v>
      </c>
      <c r="AA24" s="118">
        <f t="shared" si="2"/>
        <v>0.1047</v>
      </c>
      <c r="AB24" s="118">
        <f t="shared" si="2"/>
        <v>0.13762000000000002</v>
      </c>
      <c r="AC24" s="118">
        <f t="shared" si="2"/>
        <v>0.23218000000000003</v>
      </c>
      <c r="AD24" s="118">
        <f t="shared" si="2"/>
        <v>0.40028000000000008</v>
      </c>
      <c r="AE24" s="118">
        <f t="shared" si="2"/>
        <v>0.89638000000000007</v>
      </c>
      <c r="AF24" s="118">
        <f t="shared" si="2"/>
        <v>0.78722000000000014</v>
      </c>
      <c r="AG24" s="119">
        <f>AG6*25</f>
        <v>1.9025400000000001</v>
      </c>
      <c r="AH24" s="119">
        <f>AH6*25</f>
        <v>2.5816234530354363</v>
      </c>
      <c r="AI24" s="119">
        <f>AI6*25</f>
        <v>3.4579230873210043</v>
      </c>
      <c r="AJ24" s="119">
        <f>AJ6*25</f>
        <v>3.4579230873210043</v>
      </c>
      <c r="AK24" s="119"/>
      <c r="AL24" s="53"/>
    </row>
    <row r="25" spans="2:38" ht="16.5" customHeight="1" x14ac:dyDescent="0.25">
      <c r="B25" s="114" t="s">
        <v>84</v>
      </c>
      <c r="C25" s="114" t="s">
        <v>85</v>
      </c>
      <c r="D25" s="114" t="s">
        <v>94</v>
      </c>
      <c r="E25" s="114" t="s">
        <v>95</v>
      </c>
      <c r="F25" s="119">
        <f t="shared" ref="F25:AJ25" si="4">F7*25</f>
        <v>6.3791760000000003E-3</v>
      </c>
      <c r="G25" s="119">
        <f t="shared" si="4"/>
        <v>6.3791760000000003E-3</v>
      </c>
      <c r="H25" s="119">
        <f t="shared" si="4"/>
        <v>6.3791760000000003E-3</v>
      </c>
      <c r="I25" s="119">
        <f t="shared" si="4"/>
        <v>6.3791760000000003E-3</v>
      </c>
      <c r="J25" s="119">
        <f t="shared" si="4"/>
        <v>6.3791760000000003E-3</v>
      </c>
      <c r="K25" s="119">
        <f t="shared" si="4"/>
        <v>6.3791760000000003E-3</v>
      </c>
      <c r="L25" s="119">
        <f t="shared" si="4"/>
        <v>6.3791760000000003E-3</v>
      </c>
      <c r="M25" s="119">
        <f t="shared" si="4"/>
        <v>6.3147480000000002E-3</v>
      </c>
      <c r="N25" s="119">
        <f t="shared" si="4"/>
        <v>2.5032000000000006E-4</v>
      </c>
      <c r="O25" s="119">
        <f t="shared" si="4"/>
        <v>2.6516000000000002E-4</v>
      </c>
      <c r="P25" s="119">
        <f t="shared" si="4"/>
        <v>2.8000000000000003E-4</v>
      </c>
      <c r="Q25" s="119">
        <f t="shared" si="4"/>
        <v>3.0087400000000002E-4</v>
      </c>
      <c r="R25" s="119">
        <f t="shared" si="4"/>
        <v>3.0561999999999999E-4</v>
      </c>
      <c r="S25" s="119">
        <f t="shared" si="4"/>
        <v>4.5949400000000002E-4</v>
      </c>
      <c r="T25" s="119">
        <f t="shared" si="4"/>
        <v>5.238100000000001E-4</v>
      </c>
      <c r="U25" s="119">
        <f t="shared" si="4"/>
        <v>5.0719900000000006E-4</v>
      </c>
      <c r="V25" s="119">
        <f t="shared" si="4"/>
        <v>4.9058800000000003E-4</v>
      </c>
      <c r="W25" s="119">
        <f t="shared" si="4"/>
        <v>3.9157999999999999E-4</v>
      </c>
      <c r="X25" s="119">
        <f t="shared" si="4"/>
        <v>2.9257200000000006E-4</v>
      </c>
      <c r="Y25" s="119">
        <f t="shared" si="4"/>
        <v>2.9929199999999999E-4</v>
      </c>
      <c r="Z25" s="119">
        <f t="shared" si="4"/>
        <v>2.553156669E-4</v>
      </c>
      <c r="AA25" s="119">
        <f t="shared" si="4"/>
        <v>1.7661E-4</v>
      </c>
      <c r="AB25" s="119">
        <f t="shared" si="4"/>
        <v>2.1180600000000004E-4</v>
      </c>
      <c r="AC25" s="119">
        <f t="shared" si="4"/>
        <v>2.0223000000000002E-4</v>
      </c>
      <c r="AD25" s="119">
        <f t="shared" si="4"/>
        <v>1.8369400000000001E-4</v>
      </c>
      <c r="AE25" s="119">
        <f t="shared" si="4"/>
        <v>1.8608800000000002E-4</v>
      </c>
      <c r="AF25" s="119">
        <f t="shared" si="4"/>
        <v>1.0483200000000002E-4</v>
      </c>
      <c r="AG25" s="119">
        <f t="shared" si="4"/>
        <v>1.153621E-4</v>
      </c>
      <c r="AH25" s="119">
        <f t="shared" si="4"/>
        <v>9.5858000000000016E-5</v>
      </c>
      <c r="AI25" s="119">
        <f t="shared" si="4"/>
        <v>1.3039600000000002E-4</v>
      </c>
      <c r="AJ25" s="119">
        <f t="shared" si="4"/>
        <v>1.2616799999999999E-4</v>
      </c>
      <c r="AK25" s="119"/>
      <c r="AL25" s="53"/>
    </row>
    <row r="26" spans="2:38" ht="16.5" customHeight="1" x14ac:dyDescent="0.25">
      <c r="B26" s="114" t="s">
        <v>84</v>
      </c>
      <c r="C26" s="114" t="s">
        <v>85</v>
      </c>
      <c r="D26" s="114" t="s">
        <v>96</v>
      </c>
      <c r="E26" s="114" t="s">
        <v>95</v>
      </c>
      <c r="F26" s="119">
        <f t="shared" ref="F26:AJ26" si="5">F8*298</f>
        <v>0.83094319999999999</v>
      </c>
      <c r="G26" s="119">
        <f t="shared" si="5"/>
        <v>0.83094319999999999</v>
      </c>
      <c r="H26" s="119">
        <f t="shared" si="5"/>
        <v>0.83094319999999999</v>
      </c>
      <c r="I26" s="119">
        <f t="shared" si="5"/>
        <v>0.83094319999999999</v>
      </c>
      <c r="J26" s="119">
        <f t="shared" si="5"/>
        <v>0.83094319999999999</v>
      </c>
      <c r="K26" s="119">
        <f t="shared" si="5"/>
        <v>0.83094319999999999</v>
      </c>
      <c r="L26" s="119">
        <f t="shared" si="5"/>
        <v>0.83094319999999999</v>
      </c>
      <c r="M26" s="119">
        <f t="shared" si="5"/>
        <v>0.69380359999999996</v>
      </c>
      <c r="N26" s="119">
        <f t="shared" si="5"/>
        <v>0.53282400000000008</v>
      </c>
      <c r="O26" s="119">
        <f t="shared" si="5"/>
        <v>0.56441200000000002</v>
      </c>
      <c r="P26" s="119">
        <f t="shared" si="5"/>
        <v>0.59599999999999997</v>
      </c>
      <c r="Q26" s="119">
        <f t="shared" si="5"/>
        <v>0.6404318</v>
      </c>
      <c r="R26" s="119">
        <f t="shared" si="5"/>
        <v>0.65053400000000006</v>
      </c>
      <c r="S26" s="119">
        <f t="shared" si="5"/>
        <v>0.97806579999999999</v>
      </c>
      <c r="T26" s="119">
        <f t="shared" si="5"/>
        <v>1.114967</v>
      </c>
      <c r="U26" s="119">
        <f t="shared" si="5"/>
        <v>1.0796093</v>
      </c>
      <c r="V26" s="119">
        <f t="shared" si="5"/>
        <v>1.0442515999999999</v>
      </c>
      <c r="W26" s="119">
        <f t="shared" si="5"/>
        <v>0.83350599999999997</v>
      </c>
      <c r="X26" s="119">
        <f t="shared" si="5"/>
        <v>0.6227604000000001</v>
      </c>
      <c r="Y26" s="119">
        <f t="shared" si="5"/>
        <v>0.63706439999999998</v>
      </c>
      <c r="Z26" s="119">
        <f t="shared" si="5"/>
        <v>0.54345763383000001</v>
      </c>
      <c r="AA26" s="119">
        <f t="shared" si="5"/>
        <v>0.37592700000000001</v>
      </c>
      <c r="AB26" s="119">
        <f t="shared" si="5"/>
        <v>0.45084419999999997</v>
      </c>
      <c r="AC26" s="119">
        <f t="shared" si="5"/>
        <v>0.43046100000000004</v>
      </c>
      <c r="AD26" s="119">
        <f t="shared" si="5"/>
        <v>0.39100580000000001</v>
      </c>
      <c r="AE26" s="119">
        <f t="shared" si="5"/>
        <v>0.3961016</v>
      </c>
      <c r="AF26" s="119">
        <f t="shared" si="5"/>
        <v>0.22314239999999999</v>
      </c>
      <c r="AG26" s="119">
        <f t="shared" si="5"/>
        <v>0.24555647</v>
      </c>
      <c r="AH26" s="119">
        <f t="shared" si="5"/>
        <v>0.20404059999999999</v>
      </c>
      <c r="AI26" s="119">
        <f t="shared" si="5"/>
        <v>0.2775572</v>
      </c>
      <c r="AJ26" s="119">
        <f t="shared" si="5"/>
        <v>0.26855760000000001</v>
      </c>
      <c r="AK26" s="119"/>
      <c r="AL26" s="53"/>
    </row>
    <row r="27" spans="2:38" ht="16.5" customHeight="1" x14ac:dyDescent="0.25">
      <c r="B27" s="114" t="s">
        <v>84</v>
      </c>
      <c r="C27" s="114" t="s">
        <v>85</v>
      </c>
      <c r="D27" s="114" t="s">
        <v>97</v>
      </c>
      <c r="E27" s="114" t="s">
        <v>95</v>
      </c>
      <c r="F27" s="118">
        <f t="shared" ref="F27:AJ27" si="6">F9</f>
        <v>82.966399999999993</v>
      </c>
      <c r="G27" s="118">
        <f t="shared" si="6"/>
        <v>82.966399999999993</v>
      </c>
      <c r="H27" s="118">
        <f t="shared" si="6"/>
        <v>82.966399999999993</v>
      </c>
      <c r="I27" s="118">
        <f t="shared" si="6"/>
        <v>82.966399999999993</v>
      </c>
      <c r="J27" s="118">
        <f t="shared" si="6"/>
        <v>82.966399999999993</v>
      </c>
      <c r="K27" s="118">
        <f t="shared" si="6"/>
        <v>82.966399999999993</v>
      </c>
      <c r="L27" s="118">
        <f t="shared" si="6"/>
        <v>82.966399999999993</v>
      </c>
      <c r="M27" s="118">
        <f t="shared" si="6"/>
        <v>69.467200000000005</v>
      </c>
      <c r="N27" s="118">
        <f t="shared" si="6"/>
        <v>52.448</v>
      </c>
      <c r="O27" s="118">
        <f t="shared" si="6"/>
        <v>55.557333333333332</v>
      </c>
      <c r="P27" s="118">
        <f t="shared" si="6"/>
        <v>58.666666666666664</v>
      </c>
      <c r="Q27" s="118">
        <f t="shared" si="6"/>
        <v>63.04026666666666</v>
      </c>
      <c r="R27" s="118">
        <f t="shared" si="6"/>
        <v>64.034666666666666</v>
      </c>
      <c r="S27" s="118">
        <f t="shared" si="6"/>
        <v>96.274933333333351</v>
      </c>
      <c r="T27" s="118">
        <f t="shared" si="6"/>
        <v>109.75066666666666</v>
      </c>
      <c r="U27" s="118">
        <f t="shared" si="6"/>
        <v>106.27026666666669</v>
      </c>
      <c r="V27" s="118">
        <f t="shared" si="6"/>
        <v>102.78986666666668</v>
      </c>
      <c r="W27" s="118">
        <f t="shared" si="6"/>
        <v>82.045333333333332</v>
      </c>
      <c r="X27" s="118">
        <f t="shared" si="6"/>
        <v>61.30080000000001</v>
      </c>
      <c r="Y27" s="118">
        <f t="shared" si="6"/>
        <v>62.708800000000011</v>
      </c>
      <c r="Z27" s="118">
        <f t="shared" si="6"/>
        <v>53.494711160000008</v>
      </c>
      <c r="AA27" s="118">
        <f t="shared" si="6"/>
        <v>37.003999999999998</v>
      </c>
      <c r="AB27" s="118">
        <f t="shared" si="6"/>
        <v>44.378400000000006</v>
      </c>
      <c r="AC27" s="118">
        <f t="shared" si="6"/>
        <v>42.372</v>
      </c>
      <c r="AD27" s="118">
        <f t="shared" si="6"/>
        <v>38.488266666666675</v>
      </c>
      <c r="AE27" s="118">
        <f t="shared" si="6"/>
        <v>38.989866666666671</v>
      </c>
      <c r="AF27" s="118">
        <f t="shared" si="6"/>
        <v>21.964800000000004</v>
      </c>
      <c r="AG27" s="118">
        <f t="shared" si="6"/>
        <v>24.171106666666663</v>
      </c>
      <c r="AH27" s="118">
        <f t="shared" si="6"/>
        <v>20.084533333333336</v>
      </c>
      <c r="AI27" s="118">
        <f t="shared" si="6"/>
        <v>27.32106666666667</v>
      </c>
      <c r="AJ27" s="118">
        <f t="shared" si="6"/>
        <v>26.435200000000002</v>
      </c>
      <c r="AK27" s="118"/>
      <c r="AL27" s="53"/>
    </row>
    <row r="28" spans="2:38" ht="16.5" customHeight="1" x14ac:dyDescent="0.25">
      <c r="B28" s="114" t="s">
        <v>86</v>
      </c>
      <c r="C28" s="114" t="s">
        <v>87</v>
      </c>
      <c r="D28" s="114" t="s">
        <v>94</v>
      </c>
      <c r="E28" s="114" t="s">
        <v>95</v>
      </c>
      <c r="F28" s="119">
        <f t="shared" ref="F28:AJ28" si="7">F10*25</f>
        <v>1.0453484679228024</v>
      </c>
      <c r="G28" s="119">
        <f t="shared" si="7"/>
        <v>1.0702139079023052</v>
      </c>
      <c r="H28" s="119">
        <f t="shared" si="7"/>
        <v>1.127158543981013</v>
      </c>
      <c r="I28" s="119">
        <f t="shared" si="7"/>
        <v>1.1833149801382941</v>
      </c>
      <c r="J28" s="119">
        <f t="shared" si="7"/>
        <v>1.2298713072372858</v>
      </c>
      <c r="K28" s="119">
        <f t="shared" si="7"/>
        <v>1.2683665675776117</v>
      </c>
      <c r="L28" s="119">
        <f t="shared" si="7"/>
        <v>1.2621701560978211</v>
      </c>
      <c r="M28" s="119">
        <f t="shared" si="7"/>
        <v>1.1854147004091957</v>
      </c>
      <c r="N28" s="119">
        <f t="shared" si="7"/>
        <v>1.1131674562704759</v>
      </c>
      <c r="O28" s="119">
        <f t="shared" si="7"/>
        <v>1.5668297638651025</v>
      </c>
      <c r="P28" s="119">
        <f t="shared" si="7"/>
        <v>1.729239008762105</v>
      </c>
      <c r="Q28" s="119">
        <f t="shared" si="7"/>
        <v>2.19002448164371</v>
      </c>
      <c r="R28" s="119">
        <f t="shared" si="7"/>
        <v>4.6124463515771872</v>
      </c>
      <c r="S28" s="119">
        <f t="shared" si="7"/>
        <v>5.9955781982643055</v>
      </c>
      <c r="T28" s="119">
        <f t="shared" si="7"/>
        <v>3.6016224515001474</v>
      </c>
      <c r="U28" s="119">
        <f t="shared" si="7"/>
        <v>2.3199350460905497</v>
      </c>
      <c r="V28" s="119">
        <f t="shared" si="7"/>
        <v>2.400674160650961</v>
      </c>
      <c r="W28" s="119">
        <f t="shared" si="7"/>
        <v>9.0887131888478662E-2</v>
      </c>
      <c r="X28" s="119">
        <f t="shared" si="7"/>
        <v>0.33772319856646804</v>
      </c>
      <c r="Y28" s="119">
        <f t="shared" si="7"/>
        <v>0.34303055122967069</v>
      </c>
      <c r="Z28" s="119">
        <f t="shared" si="7"/>
        <v>0.42236381154294644</v>
      </c>
      <c r="AA28" s="119">
        <f t="shared" si="7"/>
        <v>0.63583616181103009</v>
      </c>
      <c r="AB28" s="119">
        <f t="shared" si="7"/>
        <v>0.21434745753746462</v>
      </c>
      <c r="AC28" s="119">
        <f t="shared" si="7"/>
        <v>0.13999025375955543</v>
      </c>
      <c r="AD28" s="119">
        <f t="shared" si="7"/>
        <v>0.13153189598164627</v>
      </c>
      <c r="AE28" s="119">
        <f t="shared" si="7"/>
        <v>0.14135364416090276</v>
      </c>
      <c r="AF28" s="119">
        <f t="shared" si="7"/>
        <v>0.13404002196944423</v>
      </c>
      <c r="AG28" s="119">
        <f t="shared" si="7"/>
        <v>0.14195353913453393</v>
      </c>
      <c r="AH28" s="119">
        <f t="shared" si="7"/>
        <v>0.16680922481821123</v>
      </c>
      <c r="AI28" s="119">
        <f t="shared" si="7"/>
        <v>0.22252507687699824</v>
      </c>
      <c r="AJ28" s="119">
        <f t="shared" si="7"/>
        <v>0.14005811979201807</v>
      </c>
      <c r="AK28" s="119"/>
      <c r="AL28" s="53"/>
    </row>
    <row r="29" spans="2:38" ht="16.5" customHeight="1" x14ac:dyDescent="0.25">
      <c r="B29" s="114" t="s">
        <v>86</v>
      </c>
      <c r="C29" s="114" t="s">
        <v>87</v>
      </c>
      <c r="D29" s="114" t="s">
        <v>96</v>
      </c>
      <c r="E29" s="114" t="s">
        <v>95</v>
      </c>
      <c r="F29" s="119">
        <f t="shared" ref="F29:AJ29" si="8">F11*298</f>
        <v>0.26708784159190679</v>
      </c>
      <c r="G29" s="119">
        <f t="shared" si="8"/>
        <v>0.27309578681388669</v>
      </c>
      <c r="H29" s="119">
        <f t="shared" si="8"/>
        <v>0.28768391575744012</v>
      </c>
      <c r="I29" s="119">
        <f t="shared" si="8"/>
        <v>0.30214069488815398</v>
      </c>
      <c r="J29" s="119">
        <f t="shared" si="8"/>
        <v>0.31410213368968343</v>
      </c>
      <c r="K29" s="119">
        <f t="shared" si="8"/>
        <v>0.32384767479601406</v>
      </c>
      <c r="L29" s="119">
        <f t="shared" si="8"/>
        <v>0.32245137540961111</v>
      </c>
      <c r="M29" s="119">
        <f t="shared" si="8"/>
        <v>0.30054507895603577</v>
      </c>
      <c r="N29" s="119">
        <f t="shared" si="8"/>
        <v>0.28228331511980415</v>
      </c>
      <c r="O29" s="119">
        <f t="shared" si="8"/>
        <v>0.39569462648275672</v>
      </c>
      <c r="P29" s="119">
        <f t="shared" si="8"/>
        <v>0.43660695967650137</v>
      </c>
      <c r="Q29" s="119">
        <f t="shared" si="8"/>
        <v>0.55175209467240049</v>
      </c>
      <c r="R29" s="119">
        <f t="shared" si="8"/>
        <v>1.1571056448808208</v>
      </c>
      <c r="S29" s="119">
        <f t="shared" si="8"/>
        <v>1.5029931756828097</v>
      </c>
      <c r="T29" s="119">
        <f t="shared" si="8"/>
        <v>0.90232270708298212</v>
      </c>
      <c r="U29" s="119">
        <f t="shared" si="8"/>
        <v>0.58195825802643075</v>
      </c>
      <c r="V29" s="119">
        <f t="shared" si="8"/>
        <v>0.60267303249043092</v>
      </c>
      <c r="W29" s="119">
        <f t="shared" si="8"/>
        <v>2.3086641044600089E-2</v>
      </c>
      <c r="X29" s="119">
        <f t="shared" si="8"/>
        <v>9.1200275078743967E-2</v>
      </c>
      <c r="Y29" s="119">
        <f t="shared" si="8"/>
        <v>9.2553807647015249E-2</v>
      </c>
      <c r="Z29" s="119">
        <f t="shared" si="8"/>
        <v>0.11243398446973912</v>
      </c>
      <c r="AA29" s="119">
        <f t="shared" si="8"/>
        <v>0.16086001925693311</v>
      </c>
      <c r="AB29" s="119">
        <f t="shared" si="8"/>
        <v>5.5939842915339627E-2</v>
      </c>
      <c r="AC29" s="119">
        <f t="shared" si="8"/>
        <v>3.668796285941521E-2</v>
      </c>
      <c r="AD29" s="119">
        <f t="shared" si="8"/>
        <v>3.5563334595490805E-2</v>
      </c>
      <c r="AE29" s="119">
        <f t="shared" si="8"/>
        <v>3.8266862735557843E-2</v>
      </c>
      <c r="AF29" s="119">
        <f t="shared" si="8"/>
        <v>3.6238264067843064E-2</v>
      </c>
      <c r="AG29" s="119">
        <f t="shared" si="8"/>
        <v>3.8420282215438896E-2</v>
      </c>
      <c r="AH29" s="119">
        <f t="shared" si="8"/>
        <v>4.5217903157358755E-2</v>
      </c>
      <c r="AI29" s="119">
        <f t="shared" si="8"/>
        <v>6.0524958525746887E-2</v>
      </c>
      <c r="AJ29" s="119">
        <f t="shared" si="8"/>
        <v>3.7880517417189091E-2</v>
      </c>
      <c r="AK29" s="119"/>
      <c r="AL29" s="53"/>
    </row>
    <row r="30" spans="2:38" ht="16.5" customHeight="1" x14ac:dyDescent="0.25">
      <c r="B30" s="114" t="s">
        <v>86</v>
      </c>
      <c r="C30" s="114" t="s">
        <v>87</v>
      </c>
      <c r="D30" s="114" t="s">
        <v>97</v>
      </c>
      <c r="E30" s="114" t="s">
        <v>95</v>
      </c>
      <c r="F30" s="119">
        <f t="shared" ref="F30:AJ30" si="9">F12</f>
        <v>12.619993100615705</v>
      </c>
      <c r="G30" s="119">
        <f t="shared" si="9"/>
        <v>12.735168661959495</v>
      </c>
      <c r="H30" s="119">
        <f t="shared" si="9"/>
        <v>13.443377034925007</v>
      </c>
      <c r="I30" s="119">
        <f t="shared" si="9"/>
        <v>14.179605771354808</v>
      </c>
      <c r="J30" s="119">
        <f t="shared" si="9"/>
        <v>14.777158859034959</v>
      </c>
      <c r="K30" s="119">
        <f t="shared" si="9"/>
        <v>15.193633573283304</v>
      </c>
      <c r="L30" s="119">
        <f t="shared" si="9"/>
        <v>15.218991741055104</v>
      </c>
      <c r="M30" s="119">
        <f t="shared" si="9"/>
        <v>13.062257412034816</v>
      </c>
      <c r="N30" s="119">
        <f t="shared" si="9"/>
        <v>12.295899658318325</v>
      </c>
      <c r="O30" s="119">
        <f t="shared" si="9"/>
        <v>16.432886263575245</v>
      </c>
      <c r="P30" s="119">
        <f t="shared" si="9"/>
        <v>18.080885166931402</v>
      </c>
      <c r="Q30" s="119">
        <f t="shared" si="9"/>
        <v>22.257692110791222</v>
      </c>
      <c r="R30" s="119">
        <f t="shared" si="9"/>
        <v>44.225162971491208</v>
      </c>
      <c r="S30" s="119">
        <f t="shared" si="9"/>
        <v>56.901078053971226</v>
      </c>
      <c r="T30" s="119">
        <f t="shared" si="9"/>
        <v>33.889128815991754</v>
      </c>
      <c r="U30" s="119">
        <f t="shared" si="9"/>
        <v>22.225614319990992</v>
      </c>
      <c r="V30" s="119">
        <f t="shared" si="9"/>
        <v>23.246339515689652</v>
      </c>
      <c r="W30" s="119">
        <f t="shared" si="9"/>
        <v>1.0248114333918965</v>
      </c>
      <c r="X30" s="119">
        <f t="shared" si="9"/>
        <v>6.7095293794955291</v>
      </c>
      <c r="Y30" s="119">
        <f t="shared" si="9"/>
        <v>6.7722612047424233</v>
      </c>
      <c r="Z30" s="119">
        <f t="shared" si="9"/>
        <v>7.5212235322610317</v>
      </c>
      <c r="AA30" s="119">
        <f t="shared" si="9"/>
        <v>6.8202796368879914</v>
      </c>
      <c r="AB30" s="119">
        <f t="shared" si="9"/>
        <v>3.2168121964361518</v>
      </c>
      <c r="AC30" s="119">
        <f t="shared" si="9"/>
        <v>2.1832583648233168</v>
      </c>
      <c r="AD30" s="119">
        <f t="shared" si="9"/>
        <v>2.6366528532104825</v>
      </c>
      <c r="AE30" s="119">
        <f t="shared" si="9"/>
        <v>2.8592321399832774</v>
      </c>
      <c r="AF30" s="119">
        <f t="shared" si="9"/>
        <v>2.6852082308523673</v>
      </c>
      <c r="AG30" s="119">
        <f t="shared" si="9"/>
        <v>2.8665524003987328</v>
      </c>
      <c r="AH30" s="119">
        <f t="shared" si="9"/>
        <v>3.4061725606252335</v>
      </c>
      <c r="AI30" s="119">
        <f t="shared" si="9"/>
        <v>4.6531195933528622</v>
      </c>
      <c r="AJ30" s="119">
        <f t="shared" si="9"/>
        <v>2.813933913042495</v>
      </c>
      <c r="AK30" s="119"/>
      <c r="AL30" s="53"/>
    </row>
    <row r="31" spans="2:38" ht="16.5" customHeight="1" x14ac:dyDescent="0.25">
      <c r="B31" s="114" t="s">
        <v>88</v>
      </c>
      <c r="C31" s="114" t="s">
        <v>89</v>
      </c>
      <c r="D31" s="114" t="s">
        <v>94</v>
      </c>
      <c r="E31" s="114" t="s">
        <v>95</v>
      </c>
      <c r="F31" s="118">
        <f t="shared" ref="F31:AJ31" si="10">F13*25</f>
        <v>61.099475607551149</v>
      </c>
      <c r="G31" s="118">
        <f t="shared" si="10"/>
        <v>61.446295039518226</v>
      </c>
      <c r="H31" s="118">
        <f t="shared" si="10"/>
        <v>61.948224669701766</v>
      </c>
      <c r="I31" s="118">
        <f t="shared" si="10"/>
        <v>62.289815668021134</v>
      </c>
      <c r="J31" s="118">
        <f t="shared" si="10"/>
        <v>62.495467391499105</v>
      </c>
      <c r="K31" s="118">
        <f t="shared" si="10"/>
        <v>62.702138739576185</v>
      </c>
      <c r="L31" s="118">
        <f t="shared" si="10"/>
        <v>62.375205873061375</v>
      </c>
      <c r="M31" s="118">
        <f t="shared" si="10"/>
        <v>60.090643214764782</v>
      </c>
      <c r="N31" s="118">
        <f t="shared" si="10"/>
        <v>67.498716674414183</v>
      </c>
      <c r="O31" s="118">
        <f t="shared" si="10"/>
        <v>63.999292459432453</v>
      </c>
      <c r="P31" s="118">
        <f t="shared" si="10"/>
        <v>62.448187629268048</v>
      </c>
      <c r="Q31" s="118">
        <f t="shared" si="10"/>
        <v>63.030154846725729</v>
      </c>
      <c r="R31" s="118">
        <f t="shared" si="10"/>
        <v>65.168145183508287</v>
      </c>
      <c r="S31" s="118">
        <f t="shared" si="10"/>
        <v>50.267697267567357</v>
      </c>
      <c r="T31" s="118">
        <f t="shared" si="10"/>
        <v>48.262888957848823</v>
      </c>
      <c r="U31" s="118">
        <f t="shared" si="10"/>
        <v>49.343329707432574</v>
      </c>
      <c r="V31" s="118">
        <f t="shared" si="10"/>
        <v>44.366627508206676</v>
      </c>
      <c r="W31" s="118">
        <f t="shared" si="10"/>
        <v>44.195419017886195</v>
      </c>
      <c r="X31" s="118">
        <f t="shared" si="10"/>
        <v>50.85527079057016</v>
      </c>
      <c r="Y31" s="118">
        <f t="shared" si="10"/>
        <v>51.456334392271863</v>
      </c>
      <c r="Z31" s="118">
        <f t="shared" si="10"/>
        <v>50.254979793649959</v>
      </c>
      <c r="AA31" s="118">
        <f t="shared" si="10"/>
        <v>50.064791055879212</v>
      </c>
      <c r="AB31" s="118">
        <f t="shared" si="10"/>
        <v>50.661857102298399</v>
      </c>
      <c r="AC31" s="118">
        <f t="shared" si="10"/>
        <v>50.49180855973664</v>
      </c>
      <c r="AD31" s="118">
        <f t="shared" si="10"/>
        <v>52.32859994995669</v>
      </c>
      <c r="AE31" s="118">
        <f t="shared" si="10"/>
        <v>52.160802637180105</v>
      </c>
      <c r="AF31" s="118">
        <f t="shared" si="10"/>
        <v>50.42575204336368</v>
      </c>
      <c r="AG31" s="118">
        <f t="shared" si="10"/>
        <v>50.998243080770948</v>
      </c>
      <c r="AH31" s="118">
        <f t="shared" si="10"/>
        <v>50.250502715689052</v>
      </c>
      <c r="AI31" s="118">
        <f t="shared" si="10"/>
        <v>51.144764391324017</v>
      </c>
      <c r="AJ31" s="118">
        <f t="shared" si="10"/>
        <v>53.143038011915266</v>
      </c>
      <c r="AK31" s="118"/>
      <c r="AL31" s="53"/>
    </row>
    <row r="32" spans="2:38" ht="16.5" customHeight="1" x14ac:dyDescent="0.25">
      <c r="B32" s="114" t="s">
        <v>90</v>
      </c>
      <c r="C32" s="114" t="s">
        <v>89</v>
      </c>
      <c r="D32" s="114" t="s">
        <v>96</v>
      </c>
      <c r="E32" s="114" t="s">
        <v>95</v>
      </c>
      <c r="F32" s="118">
        <f t="shared" ref="F32:AJ32" si="11">F14*298</f>
        <v>75.142985651485716</v>
      </c>
      <c r="G32" s="118">
        <f t="shared" si="11"/>
        <v>74.906629839957162</v>
      </c>
      <c r="H32" s="118">
        <f t="shared" si="11"/>
        <v>76.186816845857138</v>
      </c>
      <c r="I32" s="118">
        <f t="shared" si="11"/>
        <v>75.934930853728588</v>
      </c>
      <c r="J32" s="118">
        <f t="shared" si="11"/>
        <v>74.163004933285734</v>
      </c>
      <c r="K32" s="118">
        <f t="shared" si="11"/>
        <v>73.127296060971446</v>
      </c>
      <c r="L32" s="118">
        <f t="shared" si="11"/>
        <v>73.630880028514298</v>
      </c>
      <c r="M32" s="118">
        <f t="shared" si="11"/>
        <v>75.095511431128571</v>
      </c>
      <c r="N32" s="118">
        <f t="shared" si="11"/>
        <v>77.979405803200009</v>
      </c>
      <c r="O32" s="118">
        <f t="shared" si="11"/>
        <v>80.900583889714298</v>
      </c>
      <c r="P32" s="118">
        <f t="shared" si="11"/>
        <v>82.648763299142871</v>
      </c>
      <c r="Q32" s="118">
        <f t="shared" si="11"/>
        <v>85.353872577600015</v>
      </c>
      <c r="R32" s="118">
        <f t="shared" si="11"/>
        <v>86.9068906376</v>
      </c>
      <c r="S32" s="118">
        <f t="shared" si="11"/>
        <v>88.2979510999143</v>
      </c>
      <c r="T32" s="118">
        <f t="shared" si="11"/>
        <v>88.22556466491433</v>
      </c>
      <c r="U32" s="118">
        <f t="shared" si="11"/>
        <v>89.380701754142848</v>
      </c>
      <c r="V32" s="118">
        <f t="shared" si="11"/>
        <v>90.727578288600014</v>
      </c>
      <c r="W32" s="118">
        <f t="shared" si="11"/>
        <v>92.145036297600015</v>
      </c>
      <c r="X32" s="118">
        <f t="shared" si="11"/>
        <v>93.603387941957152</v>
      </c>
      <c r="Y32" s="118">
        <f t="shared" si="11"/>
        <v>93.759046979714299</v>
      </c>
      <c r="Z32" s="118">
        <f t="shared" si="11"/>
        <v>94.201638325142866</v>
      </c>
      <c r="AA32" s="118">
        <f t="shared" si="11"/>
        <v>92.897027948057172</v>
      </c>
      <c r="AB32" s="118">
        <f t="shared" si="11"/>
        <v>92.851599349551435</v>
      </c>
      <c r="AC32" s="118">
        <f t="shared" si="11"/>
        <v>92.403014031271439</v>
      </c>
      <c r="AD32" s="118">
        <f t="shared" si="11"/>
        <v>95.335003078857156</v>
      </c>
      <c r="AE32" s="118">
        <f t="shared" si="11"/>
        <v>96.130054317220001</v>
      </c>
      <c r="AF32" s="118">
        <f t="shared" si="11"/>
        <v>101.43864692580379</v>
      </c>
      <c r="AG32" s="118">
        <f t="shared" si="11"/>
        <v>102.91189556687222</v>
      </c>
      <c r="AH32" s="118">
        <f t="shared" si="11"/>
        <v>103.40030297565134</v>
      </c>
      <c r="AI32" s="118">
        <f t="shared" si="11"/>
        <v>105.85709527045718</v>
      </c>
      <c r="AJ32" s="118">
        <f t="shared" si="11"/>
        <v>107.05945463764571</v>
      </c>
      <c r="AK32" s="118"/>
      <c r="AL32" s="53"/>
    </row>
    <row r="33" spans="2:39" ht="16.5" customHeight="1" x14ac:dyDescent="0.25">
      <c r="B33" s="120"/>
      <c r="C33" s="121" t="s">
        <v>98</v>
      </c>
      <c r="D33" s="121"/>
      <c r="E33" s="121" t="s">
        <v>99</v>
      </c>
      <c r="F33" s="122">
        <f t="shared" ref="F33:AF33" si="12">SUM(F20:F32)</f>
        <v>1552.0536176909673</v>
      </c>
      <c r="G33" s="122">
        <f t="shared" si="12"/>
        <v>1632.811365232481</v>
      </c>
      <c r="H33" s="122">
        <f t="shared" si="12"/>
        <v>1698.2299225574209</v>
      </c>
      <c r="I33" s="122">
        <f t="shared" si="12"/>
        <v>1748.2816571592589</v>
      </c>
      <c r="J33" s="122">
        <f t="shared" si="12"/>
        <v>1792.8493340275654</v>
      </c>
      <c r="K33" s="122">
        <f t="shared" si="12"/>
        <v>1829.1780952628819</v>
      </c>
      <c r="L33" s="122">
        <f t="shared" si="12"/>
        <v>1708.4830322402095</v>
      </c>
      <c r="M33" s="122">
        <f t="shared" si="12"/>
        <v>1432.6262505012096</v>
      </c>
      <c r="N33" s="122">
        <f t="shared" si="12"/>
        <v>1475.5765436871584</v>
      </c>
      <c r="O33" s="122">
        <f t="shared" si="12"/>
        <v>1480.7046945341842</v>
      </c>
      <c r="P33" s="122">
        <f t="shared" si="12"/>
        <v>1492.7703645905121</v>
      </c>
      <c r="Q33" s="122">
        <f t="shared" si="12"/>
        <v>1605.3489199626401</v>
      </c>
      <c r="R33" s="122">
        <f t="shared" si="12"/>
        <v>1710.2325565770902</v>
      </c>
      <c r="S33" s="122">
        <f t="shared" si="12"/>
        <v>1765.4681984593722</v>
      </c>
      <c r="T33" s="122">
        <f t="shared" si="12"/>
        <v>1510.748057598471</v>
      </c>
      <c r="U33" s="122">
        <f t="shared" si="12"/>
        <v>1324.7426011584273</v>
      </c>
      <c r="V33" s="122">
        <f t="shared" si="12"/>
        <v>1351.7784477711425</v>
      </c>
      <c r="W33" s="122">
        <f t="shared" si="12"/>
        <v>873.22532685138822</v>
      </c>
      <c r="X33" s="122">
        <f t="shared" si="12"/>
        <v>726.007280495332</v>
      </c>
      <c r="Y33" s="122">
        <f t="shared" si="12"/>
        <v>548.55719027401574</v>
      </c>
      <c r="Z33" s="122">
        <f t="shared" si="12"/>
        <v>534.05640016942596</v>
      </c>
      <c r="AA33" s="122">
        <f t="shared" si="12"/>
        <v>618.20228335799118</v>
      </c>
      <c r="AB33" s="122">
        <f t="shared" si="12"/>
        <v>538.86537608647791</v>
      </c>
      <c r="AC33" s="122">
        <f t="shared" si="12"/>
        <v>693.68219645613215</v>
      </c>
      <c r="AD33" s="122">
        <f t="shared" si="12"/>
        <v>878.91090359765417</v>
      </c>
      <c r="AE33" s="122">
        <f t="shared" si="12"/>
        <v>958.18854166102346</v>
      </c>
      <c r="AF33" s="122">
        <f t="shared" si="12"/>
        <v>966.43289518014433</v>
      </c>
      <c r="AG33" s="122">
        <f>SUM(AG20:AG32)</f>
        <v>944.87506111343566</v>
      </c>
      <c r="AH33" s="122">
        <f>SUM(AH20:AH32)</f>
        <v>914.75352621093566</v>
      </c>
      <c r="AI33" s="122">
        <f>SUM(AI20:AI32)</f>
        <v>914.31271860050992</v>
      </c>
      <c r="AJ33" s="122">
        <f>SUM(AJ20:AJ32)</f>
        <v>905.73296134134114</v>
      </c>
      <c r="AK33" s="217"/>
      <c r="AL33" s="77"/>
    </row>
    <row r="34" spans="2:39" ht="16.5" customHeight="1" x14ac:dyDescent="0.25"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</row>
    <row r="35" spans="2:39" ht="16.5" customHeight="1" x14ac:dyDescent="0.25">
      <c r="C35" s="123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8"/>
    </row>
    <row r="36" spans="2:39" ht="16.5" customHeight="1" x14ac:dyDescent="0.25">
      <c r="F36" s="115"/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</row>
    <row r="37" spans="2:39" ht="16.5" customHeight="1" x14ac:dyDescent="0.25"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58"/>
      <c r="AD37" s="115"/>
      <c r="AE37" s="115"/>
      <c r="AF37" s="115"/>
      <c r="AG37" s="115"/>
      <c r="AH37" s="115"/>
      <c r="AI37" s="115"/>
      <c r="AJ37" s="115"/>
      <c r="AK37" s="115"/>
      <c r="AL37" s="53"/>
    </row>
    <row r="38" spans="2:39" ht="16.5" customHeight="1" x14ac:dyDescent="0.25"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53"/>
    </row>
    <row r="39" spans="2:39" ht="16.5" customHeight="1" x14ac:dyDescent="0.25"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58"/>
      <c r="AD39" s="58"/>
      <c r="AE39" s="58"/>
      <c r="AF39" s="58"/>
      <c r="AG39" s="58"/>
      <c r="AH39" s="58"/>
      <c r="AI39" s="58"/>
      <c r="AJ39" s="58"/>
      <c r="AK39" s="58"/>
      <c r="AL39" s="53"/>
    </row>
    <row r="40" spans="2:39" x14ac:dyDescent="0.25">
      <c r="F40" s="115"/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58"/>
      <c r="AD40" s="58"/>
      <c r="AE40" s="58"/>
      <c r="AF40" s="58"/>
      <c r="AG40" s="58"/>
      <c r="AH40" s="58"/>
      <c r="AI40" s="58"/>
      <c r="AJ40" s="58"/>
      <c r="AK40" s="58"/>
      <c r="AL40" s="53"/>
    </row>
    <row r="42" spans="2:39" x14ac:dyDescent="0.25"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</row>
    <row r="43" spans="2:39" x14ac:dyDescent="0.25"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M43" s="56"/>
    </row>
    <row r="44" spans="2:39" x14ac:dyDescent="0.25"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</row>
    <row r="45" spans="2:39" x14ac:dyDescent="0.25"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</row>
  </sheetData>
  <pageMargins left="0.7" right="0.7" top="0.75" bottom="0.75" header="0.3" footer="0.3"/>
  <pageSetup paperSize="9" orientation="portrait" r:id="rId1"/>
  <ignoredErrors>
    <ignoredError sqref="Q21:AJ2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076DB-C4A0-4B8E-BE3B-7C5258935215}">
  <sheetPr>
    <tabColor rgb="FF92D050"/>
  </sheetPr>
  <dimension ref="B1:AG39"/>
  <sheetViews>
    <sheetView zoomScale="75" zoomScaleNormal="75" workbookViewId="0">
      <pane ySplit="1" topLeftCell="A2" activePane="bottomLeft" state="frozen"/>
      <selection activeCell="AJ29" sqref="AJ29"/>
      <selection pane="bottomLeft" activeCell="G47" sqref="G47"/>
    </sheetView>
  </sheetViews>
  <sheetFormatPr defaultRowHeight="15" x14ac:dyDescent="0.25"/>
  <cols>
    <col min="1" max="1" width="3.85546875" style="48" customWidth="1"/>
    <col min="2" max="2" width="49.28515625" style="48" bestFit="1" customWidth="1"/>
    <col min="3" max="19" width="7.5703125" style="48" bestFit="1" customWidth="1"/>
    <col min="20" max="32" width="6.42578125" style="48" bestFit="1" customWidth="1"/>
    <col min="33" max="33" width="7.28515625" style="48" customWidth="1"/>
    <col min="34" max="16384" width="9.140625" style="48"/>
  </cols>
  <sheetData>
    <row r="1" spans="2:33" ht="18" x14ac:dyDescent="0.25">
      <c r="B1" s="114" t="s">
        <v>95</v>
      </c>
      <c r="C1" s="74">
        <f>'Table 7.2'!F19</f>
        <v>1990</v>
      </c>
      <c r="D1" s="74">
        <f>'Table 7.2'!G19</f>
        <v>1991</v>
      </c>
      <c r="E1" s="74">
        <f>'Table 7.2'!H19</f>
        <v>1992</v>
      </c>
      <c r="F1" s="74">
        <f>'Table 7.2'!I19</f>
        <v>1993</v>
      </c>
      <c r="G1" s="74">
        <f>'Table 7.2'!J19</f>
        <v>1994</v>
      </c>
      <c r="H1" s="74">
        <f>'Table 7.2'!K19</f>
        <v>1995</v>
      </c>
      <c r="I1" s="74">
        <f>'Table 7.2'!L19</f>
        <v>1996</v>
      </c>
      <c r="J1" s="74">
        <f>'Table 7.2'!M19</f>
        <v>1997</v>
      </c>
      <c r="K1" s="74">
        <f>'Table 7.2'!N19</f>
        <v>1998</v>
      </c>
      <c r="L1" s="74">
        <f>'Table 7.2'!O19</f>
        <v>1999</v>
      </c>
      <c r="M1" s="74">
        <f>'Table 7.2'!P19</f>
        <v>2000</v>
      </c>
      <c r="N1" s="74">
        <f>'Table 7.2'!Q19</f>
        <v>2001</v>
      </c>
      <c r="O1" s="74">
        <f>'Table 7.2'!R19</f>
        <v>2002</v>
      </c>
      <c r="P1" s="74">
        <f>'Table 7.2'!S19</f>
        <v>2003</v>
      </c>
      <c r="Q1" s="74">
        <f>'Table 7.2'!T19</f>
        <v>2004</v>
      </c>
      <c r="R1" s="74">
        <f>'Table 7.2'!U19</f>
        <v>2005</v>
      </c>
      <c r="S1" s="74">
        <f>'Table 7.2'!V19</f>
        <v>2006</v>
      </c>
      <c r="T1" s="74">
        <f>'Table 7.2'!W19</f>
        <v>2007</v>
      </c>
      <c r="U1" s="74">
        <f>'Table 7.2'!X19</f>
        <v>2008</v>
      </c>
      <c r="V1" s="74">
        <f>'Table 7.2'!Y19</f>
        <v>2009</v>
      </c>
      <c r="W1" s="74">
        <f>'Table 7.2'!Z19</f>
        <v>2010</v>
      </c>
      <c r="X1" s="74">
        <f>'Table 7.2'!AA19</f>
        <v>2011</v>
      </c>
      <c r="Y1" s="74">
        <f>'Table 7.2'!AB19</f>
        <v>2012</v>
      </c>
      <c r="Z1" s="74">
        <f>'Table 7.2'!AC19</f>
        <v>2013</v>
      </c>
      <c r="AA1" s="75">
        <v>2014</v>
      </c>
      <c r="AB1" s="74">
        <f>'Table 7.2'!AE19</f>
        <v>2015</v>
      </c>
      <c r="AC1" s="74">
        <f>'Table 7.2'!AF19</f>
        <v>2016</v>
      </c>
      <c r="AD1" s="74">
        <f>'Table 7.2'!AG19</f>
        <v>2017</v>
      </c>
      <c r="AE1" s="74">
        <f>'Table 7.2'!AH19</f>
        <v>2018</v>
      </c>
      <c r="AF1" s="74">
        <f>'Table 7.2'!AI19</f>
        <v>2019</v>
      </c>
      <c r="AG1" s="74">
        <f>'Table 7.2'!AJ19</f>
        <v>2020</v>
      </c>
    </row>
    <row r="2" spans="2:33" x14ac:dyDescent="0.25">
      <c r="B2" s="48" t="s">
        <v>78</v>
      </c>
      <c r="C2" s="115">
        <f>IF(ISNUMBER('Table 7.2'!F20),'Table 7.2'!F20,0)</f>
        <v>0</v>
      </c>
      <c r="D2" s="115">
        <f>IF(ISNUMBER('Table 7.2'!G20),'Table 7.2'!G20,0)</f>
        <v>0</v>
      </c>
      <c r="E2" s="115">
        <f>IF(ISNUMBER('Table 7.2'!H20),'Table 7.2'!H20,0)</f>
        <v>0</v>
      </c>
      <c r="F2" s="115">
        <f>IF(ISNUMBER('Table 7.2'!I20),'Table 7.2'!I20,0)</f>
        <v>0</v>
      </c>
      <c r="G2" s="115">
        <f>IF(ISNUMBER('Table 7.2'!J20),'Table 7.2'!J20,0)</f>
        <v>0</v>
      </c>
      <c r="H2" s="115">
        <f>IF(ISNUMBER('Table 7.2'!K20),'Table 7.2'!K20,0)</f>
        <v>0</v>
      </c>
      <c r="I2" s="115">
        <f>IF(ISNUMBER('Table 7.2'!L20),'Table 7.2'!L20,0)</f>
        <v>0</v>
      </c>
      <c r="J2" s="115">
        <f>IF(ISNUMBER('Table 7.2'!M20),'Table 7.2'!M20,0)</f>
        <v>0</v>
      </c>
      <c r="K2" s="115">
        <f>IF(ISNUMBER('Table 7.2'!N20),'Table 7.2'!N20,0)</f>
        <v>0</v>
      </c>
      <c r="L2" s="115">
        <f>IF(ISNUMBER('Table 7.2'!O20),'Table 7.2'!O20,0)</f>
        <v>1261.2873970377811</v>
      </c>
      <c r="M2" s="115">
        <f>IF(ISNUMBER('Table 7.2'!P20),'Table 7.2'!P20,0)</f>
        <v>1268.1637358600644</v>
      </c>
      <c r="N2" s="115">
        <f>IF(ISNUMBER('Table 7.2'!Q20),'Table 7.2'!Q20,0)</f>
        <v>1364.4710203505406</v>
      </c>
      <c r="O2" s="115">
        <f>IF(ISNUMBER('Table 7.2'!R20),'Table 7.2'!R20,0)</f>
        <v>1437.6433897413656</v>
      </c>
      <c r="P2" s="115">
        <f>IF(ISNUMBER('Table 7.2'!S20),'Table 7.2'!S20,0)</f>
        <v>1457.1351738766384</v>
      </c>
      <c r="Q2" s="115">
        <f>IF(ISNUMBER('Table 7.2'!T20),'Table 7.2'!T20,0)</f>
        <v>1190.8522842044661</v>
      </c>
      <c r="R2" s="115">
        <f>IF(ISNUMBER('Table 7.2'!U20),'Table 7.2'!U20,0)</f>
        <v>1006.9985553870778</v>
      </c>
      <c r="S2" s="115">
        <f>IF(ISNUMBER('Table 7.2'!V20),'Table 7.2'!V20,0)</f>
        <v>1049.2955470508382</v>
      </c>
      <c r="T2" s="115">
        <f>IF(ISNUMBER('Table 7.2'!W20),'Table 7.2'!W20,0)</f>
        <v>615.99279973624357</v>
      </c>
      <c r="U2" s="115">
        <f>IF(ISNUMBER('Table 7.2'!X20),'Table 7.2'!X20,0)</f>
        <v>463.84204329766396</v>
      </c>
      <c r="V2" s="115">
        <f>IF(ISNUMBER('Table 7.2'!Y20),'Table 7.2'!Y20,0)</f>
        <v>284.8049081264104</v>
      </c>
      <c r="W2" s="115">
        <f>IF(ISNUMBER('Table 7.2'!Z20),'Table 7.2'!Z20,0)</f>
        <v>278.64650733286254</v>
      </c>
      <c r="X2" s="115">
        <f>IF(ISNUMBER('Table 7.2'!AA20),'Table 7.2'!AA20,0)</f>
        <v>381.56113356609893</v>
      </c>
      <c r="Y2" s="115">
        <f>IF(ISNUMBER('Table 7.2'!AB20),'Table 7.2'!AB20,0)</f>
        <v>302.79154765173917</v>
      </c>
      <c r="Z2" s="115">
        <f>IF(ISNUMBER('Table 7.2'!AC20),'Table 7.2'!AC20,0)</f>
        <v>460.96994317368154</v>
      </c>
      <c r="AA2" s="115">
        <f>IF(ISNUMBER('Table 7.2'!AD20),'Table 7.2'!AD20,0)</f>
        <v>648.10107072438586</v>
      </c>
      <c r="AB2" s="115">
        <f>IF(ISNUMBER('Table 7.2'!AE20),'Table 7.2'!AE20,0)</f>
        <v>726.92670538507707</v>
      </c>
      <c r="AC2" s="115">
        <f>IF(ISNUMBER('Table 7.2'!AF20),'Table 7.2'!AF20,0)</f>
        <v>749.56085926208709</v>
      </c>
      <c r="AD2" s="115">
        <f>IF(ISNUMBER('Table 7.2'!AG20),'Table 7.2'!AG20,0)</f>
        <v>717.90523816711902</v>
      </c>
      <c r="AE2" s="115">
        <f>IF(ISNUMBER('Table 7.2'!AH20),'Table 7.2'!AH20,0)</f>
        <v>692.70934488966407</v>
      </c>
      <c r="AF2" s="115">
        <f>IF(ISNUMBER('Table 7.2'!AI20),'Table 7.2'!AI20,0)</f>
        <v>676.8773309683836</v>
      </c>
      <c r="AG2" s="115">
        <f>IF(ISNUMBER('Table 7.2'!AJ20),'Table 7.2'!AJ20,0)</f>
        <v>667.93610829460567</v>
      </c>
    </row>
    <row r="3" spans="2:33" x14ac:dyDescent="0.25">
      <c r="B3" s="48" t="s">
        <v>80</v>
      </c>
      <c r="C3" s="115">
        <f>IF(ISNUMBER('Table 7.2'!F21),'Table 7.2'!F21,0)</f>
        <v>1318.0750046457997</v>
      </c>
      <c r="D3" s="115">
        <f>IF(ISNUMBER('Table 7.2'!G21),'Table 7.2'!G21,0)</f>
        <v>1398.5762396203297</v>
      </c>
      <c r="E3" s="115">
        <f>IF(ISNUMBER('Table 7.2'!H21),'Table 7.2'!H21,0)</f>
        <v>1461.4329391711981</v>
      </c>
      <c r="F3" s="115">
        <f>IF(ISNUMBER('Table 7.2'!I21),'Table 7.2'!I21,0)</f>
        <v>1510.5881268151277</v>
      </c>
      <c r="G3" s="115">
        <f>IF(ISNUMBER('Table 7.2'!J21),'Table 7.2'!J21,0)</f>
        <v>1556.0660070268186</v>
      </c>
      <c r="H3" s="115">
        <f>IF(ISNUMBER('Table 7.2'!K21),'Table 7.2'!K21,0)</f>
        <v>1592.759090270677</v>
      </c>
      <c r="I3" s="115">
        <f>IF(ISNUMBER('Table 7.2'!L21),'Table 7.2'!L21,0)</f>
        <v>1471.8696106900711</v>
      </c>
      <c r="J3" s="115">
        <f>IF(ISNUMBER('Table 7.2'!M21),'Table 7.2'!M21,0)</f>
        <v>1212.7245603159163</v>
      </c>
      <c r="K3" s="115">
        <f>IF(ISNUMBER('Table 7.2'!N21),'Table 7.2'!N21,0)</f>
        <v>1263.4259964598352</v>
      </c>
      <c r="L3" s="115">
        <f>IF(ISNUMBER('Table 7.2'!O21),'Table 7.2'!O21,0)</f>
        <v>0</v>
      </c>
      <c r="M3" s="115">
        <f>IF(ISNUMBER('Table 7.2'!P21),'Table 7.2'!P21,0)</f>
        <v>0</v>
      </c>
      <c r="N3" s="115">
        <f>IF(ISNUMBER('Table 7.2'!Q21),'Table 7.2'!Q21,0)</f>
        <v>0</v>
      </c>
      <c r="O3" s="115">
        <f>IF(ISNUMBER('Table 7.2'!R21),'Table 7.2'!R21,0)</f>
        <v>0</v>
      </c>
      <c r="P3" s="115">
        <f>IF(ISNUMBER('Table 7.2'!S21),'Table 7.2'!S21,0)</f>
        <v>0</v>
      </c>
      <c r="Q3" s="115">
        <f>IF(ISNUMBER('Table 7.2'!T21),'Table 7.2'!T21,0)</f>
        <v>0</v>
      </c>
      <c r="R3" s="115">
        <f>IF(ISNUMBER('Table 7.2'!U21),'Table 7.2'!U21,0)</f>
        <v>0</v>
      </c>
      <c r="S3" s="115">
        <f>IF(ISNUMBER('Table 7.2'!V21),'Table 7.2'!V21,0)</f>
        <v>0</v>
      </c>
      <c r="T3" s="115">
        <f>IF(ISNUMBER('Table 7.2'!W21),'Table 7.2'!W21,0)</f>
        <v>0</v>
      </c>
      <c r="U3" s="115">
        <f>IF(ISNUMBER('Table 7.2'!X21),'Table 7.2'!X21,0)</f>
        <v>0</v>
      </c>
      <c r="V3" s="115">
        <f>IF(ISNUMBER('Table 7.2'!Y21),'Table 7.2'!Y21,0)</f>
        <v>0</v>
      </c>
      <c r="W3" s="115">
        <f>IF(ISNUMBER('Table 7.2'!Z21),'Table 7.2'!Z21,0)</f>
        <v>0</v>
      </c>
      <c r="X3" s="115">
        <f>IF(ISNUMBER('Table 7.2'!AA21),'Table 7.2'!AA21,0)</f>
        <v>0</v>
      </c>
      <c r="Y3" s="115">
        <f>IF(ISNUMBER('Table 7.2'!AB21),'Table 7.2'!AB21,0)</f>
        <v>0</v>
      </c>
      <c r="Z3" s="115">
        <f>IF(ISNUMBER('Table 7.2'!AC21),'Table 7.2'!AC21,0)</f>
        <v>0</v>
      </c>
      <c r="AA3" s="115">
        <f>IF(ISNUMBER('Table 7.2'!AD21),'Table 7.2'!AD21,0)</f>
        <v>0</v>
      </c>
      <c r="AB3" s="115">
        <f>IF(ISNUMBER('Table 7.2'!AE21),'Table 7.2'!AE21,0)</f>
        <v>0</v>
      </c>
      <c r="AC3" s="115">
        <f>IF(ISNUMBER('Table 7.2'!AF21),'Table 7.2'!AF21,0)</f>
        <v>0</v>
      </c>
      <c r="AD3" s="115">
        <f>IF(ISNUMBER('Table 7.2'!AG21),'Table 7.2'!AG21,0)</f>
        <v>0</v>
      </c>
      <c r="AE3" s="115">
        <f>IF(ISNUMBER('Table 7.2'!AH21),'Table 7.2'!AH21,0)</f>
        <v>0</v>
      </c>
      <c r="AF3" s="115">
        <f>IF(ISNUMBER('Table 7.2'!AI21),'Table 7.2'!AI21,0)</f>
        <v>0</v>
      </c>
      <c r="AG3" s="115">
        <f>IF(ISNUMBER('Table 7.2'!AJ21),'Table 7.2'!AJ21,0)</f>
        <v>0</v>
      </c>
    </row>
    <row r="4" spans="2:33" x14ac:dyDescent="0.25">
      <c r="B4" s="48" t="s">
        <v>83</v>
      </c>
      <c r="C4" s="115">
        <f>SUM('Table 7.2'!F22:F23)</f>
        <v>0</v>
      </c>
      <c r="D4" s="115">
        <f>SUM('Table 7.2'!G22:G23)</f>
        <v>0</v>
      </c>
      <c r="E4" s="115">
        <f>SUM('Table 7.2'!H22:H23)</f>
        <v>0</v>
      </c>
      <c r="F4" s="115">
        <f>SUM('Table 7.2'!I22:I23)</f>
        <v>0</v>
      </c>
      <c r="G4" s="115">
        <f>SUM('Table 7.2'!J22:J23)</f>
        <v>0</v>
      </c>
      <c r="H4" s="115">
        <f>SUM('Table 7.2'!K22:K23)</f>
        <v>0</v>
      </c>
      <c r="I4" s="115">
        <f>SUM('Table 7.2'!L22:L23)</f>
        <v>0</v>
      </c>
      <c r="J4" s="115">
        <f>SUM('Table 7.2'!M22:M23)</f>
        <v>0</v>
      </c>
      <c r="K4" s="115">
        <f>SUM('Table 7.2'!N22:N23)</f>
        <v>0</v>
      </c>
      <c r="L4" s="115">
        <f>SUM('Table 7.2'!O22:O23)</f>
        <v>0</v>
      </c>
      <c r="M4" s="115">
        <f>SUM('Table 7.2'!P22:P23)</f>
        <v>0</v>
      </c>
      <c r="N4" s="115">
        <f>SUM('Table 7.2'!Q22:Q23)</f>
        <v>3.8134041600000002</v>
      </c>
      <c r="O4" s="115">
        <f>SUM('Table 7.2'!R22:R23)</f>
        <v>5.8339097599999992</v>
      </c>
      <c r="P4" s="115">
        <f>SUM('Table 7.2'!S22:S23)</f>
        <v>8.11426816</v>
      </c>
      <c r="Q4" s="115">
        <f>SUM('Table 7.2'!T22:T23)</f>
        <v>34.148088320000006</v>
      </c>
      <c r="R4" s="115">
        <f>SUM('Table 7.2'!U22:U23)</f>
        <v>46.542123520000004</v>
      </c>
      <c r="S4" s="115">
        <f>SUM('Table 7.2'!V22:V23)</f>
        <v>37.304399359999998</v>
      </c>
      <c r="T4" s="115">
        <f>SUM('Table 7.2'!W22:W23)</f>
        <v>36.874055679999998</v>
      </c>
      <c r="U4" s="115">
        <f>SUM('Table 7.2'!X22:X23)</f>
        <v>48.644272640000004</v>
      </c>
      <c r="V4" s="115">
        <f>SUM('Table 7.2'!Y22:Y23)</f>
        <v>47.982891520000003</v>
      </c>
      <c r="W4" s="115">
        <f>SUM('Table 7.2'!Z22:Z23)</f>
        <v>48.804129279999998</v>
      </c>
      <c r="X4" s="115">
        <f>SUM('Table 7.2'!AA22:AA23)</f>
        <v>48.577551360000008</v>
      </c>
      <c r="Y4" s="115">
        <f>SUM('Table 7.2'!AB22:AB23)</f>
        <v>44.106196480000001</v>
      </c>
      <c r="Z4" s="115">
        <f>SUM('Table 7.2'!AC22:AC23)</f>
        <v>44.422650879999999</v>
      </c>
      <c r="AA4" s="115">
        <f>SUM('Table 7.2'!AD22:AD23)</f>
        <v>41.0627456</v>
      </c>
      <c r="AB4" s="115">
        <f>SUM('Table 7.2'!AE22:AE23)</f>
        <v>39.649592320000004</v>
      </c>
      <c r="AC4" s="115">
        <f>SUM('Table 7.2'!AF22:AF23)</f>
        <v>39.176883200000006</v>
      </c>
      <c r="AD4" s="115">
        <f>SUM('Table 7.2'!AG22:AG23)</f>
        <v>43.693439578158085</v>
      </c>
      <c r="AE4" s="115">
        <f>SUM('Table 7.2'!AH22:AH23)</f>
        <v>41.90488269696155</v>
      </c>
      <c r="AF4" s="115">
        <f>SUM('Table 7.2'!AI22:AI23)</f>
        <v>44.440680991601909</v>
      </c>
      <c r="AG4" s="115">
        <f>SUM('Table 7.2'!AJ22:AJ23)</f>
        <v>44.440680991601909</v>
      </c>
    </row>
    <row r="5" spans="2:33" x14ac:dyDescent="0.25">
      <c r="B5" s="48" t="s">
        <v>197</v>
      </c>
      <c r="C5" s="115">
        <f>IF(ISNUMBER('Table 7.2'!F24),'Table 7.2'!F24,0)</f>
        <v>0</v>
      </c>
      <c r="D5" s="115">
        <f>IF(ISNUMBER('Table 7.2'!G24),'Table 7.2'!G24,0)</f>
        <v>0</v>
      </c>
      <c r="E5" s="115">
        <f>IF(ISNUMBER('Table 7.2'!H24),'Table 7.2'!H24,0)</f>
        <v>0</v>
      </c>
      <c r="F5" s="115">
        <f>IF(ISNUMBER('Table 7.2'!I24),'Table 7.2'!I24,0)</f>
        <v>0</v>
      </c>
      <c r="G5" s="115">
        <f>IF(ISNUMBER('Table 7.2'!J24),'Table 7.2'!J24,0)</f>
        <v>0</v>
      </c>
      <c r="H5" s="115">
        <f>IF(ISNUMBER('Table 7.2'!K24),'Table 7.2'!K24,0)</f>
        <v>0</v>
      </c>
      <c r="I5" s="115">
        <f>IF(ISNUMBER('Table 7.2'!L24),'Table 7.2'!L24,0)</f>
        <v>0</v>
      </c>
      <c r="J5" s="115">
        <f>IF(ISNUMBER('Table 7.2'!M24),'Table 7.2'!M24,0)</f>
        <v>0</v>
      </c>
      <c r="K5" s="115">
        <f>IF(ISNUMBER('Table 7.2'!N24),'Table 7.2'!N24,0)</f>
        <v>0</v>
      </c>
      <c r="L5" s="115">
        <f>IF(ISNUMBER('Table 7.2'!O24),'Table 7.2'!O24,0)</f>
        <v>0</v>
      </c>
      <c r="M5" s="115">
        <f>IF(ISNUMBER('Table 7.2'!P24),'Table 7.2'!P24,0)</f>
        <v>0</v>
      </c>
      <c r="N5" s="115">
        <f>IF(ISNUMBER('Table 7.2'!Q24),'Table 7.2'!Q24,0)</f>
        <v>0</v>
      </c>
      <c r="O5" s="115">
        <f>IF(ISNUMBER('Table 7.2'!R24),'Table 7.2'!R24,0)</f>
        <v>0</v>
      </c>
      <c r="P5" s="115">
        <f>IF(ISNUMBER('Table 7.2'!S24),'Table 7.2'!S24,0)</f>
        <v>0</v>
      </c>
      <c r="Q5" s="115">
        <f>IF(ISNUMBER('Table 7.2'!T24),'Table 7.2'!T24,0)</f>
        <v>0</v>
      </c>
      <c r="R5" s="115">
        <f>IF(ISNUMBER('Table 7.2'!U24),'Table 7.2'!U24,0)</f>
        <v>0</v>
      </c>
      <c r="S5" s="115">
        <f>IF(ISNUMBER('Table 7.2'!V24),'Table 7.2'!V24,0)</f>
        <v>0</v>
      </c>
      <c r="T5" s="115">
        <f>IF(ISNUMBER('Table 7.2'!W24),'Table 7.2'!W24,0)</f>
        <v>0</v>
      </c>
      <c r="U5" s="115">
        <f>IF(ISNUMBER('Table 7.2'!X24),'Table 7.2'!X24,0)</f>
        <v>0</v>
      </c>
      <c r="V5" s="115">
        <f>IF(ISNUMBER('Table 7.2'!Y24),'Table 7.2'!Y24,0)</f>
        <v>0</v>
      </c>
      <c r="W5" s="115">
        <f>IF(ISNUMBER('Table 7.2'!Z24),'Table 7.2'!Z24,0)</f>
        <v>5.4700000000000006E-2</v>
      </c>
      <c r="X5" s="115">
        <f>IF(ISNUMBER('Table 7.2'!AA24),'Table 7.2'!AA24,0)</f>
        <v>0.1047</v>
      </c>
      <c r="Y5" s="115">
        <f>IF(ISNUMBER('Table 7.2'!AB24),'Table 7.2'!AB24,0)</f>
        <v>0.13762000000000002</v>
      </c>
      <c r="Z5" s="115">
        <f>IF(ISNUMBER('Table 7.2'!AC24),'Table 7.2'!AC24,0)</f>
        <v>0.23218000000000003</v>
      </c>
      <c r="AA5" s="115">
        <f>IF(ISNUMBER('Table 7.2'!AD24),'Table 7.2'!AD24,0)</f>
        <v>0.40028000000000008</v>
      </c>
      <c r="AB5" s="115">
        <f>IF(ISNUMBER('Table 7.2'!AE24),'Table 7.2'!AE24,0)</f>
        <v>0.89638000000000007</v>
      </c>
      <c r="AC5" s="115">
        <f>IF(ISNUMBER('Table 7.2'!AF24),'Table 7.2'!AF24,0)</f>
        <v>0.78722000000000014</v>
      </c>
      <c r="AD5" s="115">
        <f>IF(ISNUMBER('Table 7.2'!AG24),'Table 7.2'!AG24,0)</f>
        <v>1.9025400000000001</v>
      </c>
      <c r="AE5" s="115">
        <f>IF(ISNUMBER('Table 7.2'!AH24),'Table 7.2'!AH24,0)</f>
        <v>2.5816234530354363</v>
      </c>
      <c r="AF5" s="115">
        <f>IF(ISNUMBER('Table 7.2'!AI24),'Table 7.2'!AI24,0)</f>
        <v>3.4579230873210043</v>
      </c>
      <c r="AG5" s="115">
        <f>IF(ISNUMBER('Table 7.2'!AJ24),'Table 7.2'!AJ24,0)</f>
        <v>3.4579230873210043</v>
      </c>
    </row>
    <row r="6" spans="2:33" x14ac:dyDescent="0.25">
      <c r="B6" s="48" t="s">
        <v>85</v>
      </c>
      <c r="C6" s="58">
        <f>SUM('Table 7.2'!F25:F27)</f>
        <v>83.803722375999996</v>
      </c>
      <c r="D6" s="58">
        <f>SUM('Table 7.2'!G25:G27)</f>
        <v>83.803722375999996</v>
      </c>
      <c r="E6" s="58">
        <f>SUM('Table 7.2'!H25:H27)</f>
        <v>83.803722375999996</v>
      </c>
      <c r="F6" s="58">
        <f>SUM('Table 7.2'!I25:I27)</f>
        <v>83.803722375999996</v>
      </c>
      <c r="G6" s="58">
        <f>SUM('Table 7.2'!J25:J27)</f>
        <v>83.803722375999996</v>
      </c>
      <c r="H6" s="58">
        <f>SUM('Table 7.2'!K25:K27)</f>
        <v>83.803722375999996</v>
      </c>
      <c r="I6" s="58">
        <f>SUM('Table 7.2'!L25:L27)</f>
        <v>83.803722375999996</v>
      </c>
      <c r="J6" s="58">
        <f>SUM('Table 7.2'!M25:M27)</f>
        <v>70.167318348000009</v>
      </c>
      <c r="K6" s="58">
        <f>SUM('Table 7.2'!N25:N27)</f>
        <v>52.981074319999998</v>
      </c>
      <c r="L6" s="58">
        <f>SUM('Table 7.2'!O25:O27)</f>
        <v>56.122010493333335</v>
      </c>
      <c r="M6" s="58">
        <f>SUM('Table 7.2'!P25:P27)</f>
        <v>59.262946666666664</v>
      </c>
      <c r="N6" s="58">
        <f>SUM('Table 7.2'!Q25:Q27)</f>
        <v>63.680999340666659</v>
      </c>
      <c r="O6" s="58">
        <f>SUM('Table 7.2'!R25:R27)</f>
        <v>64.685506286666666</v>
      </c>
      <c r="P6" s="58">
        <f>SUM('Table 7.2'!S25:S27)</f>
        <v>97.253458627333345</v>
      </c>
      <c r="Q6" s="58">
        <f>SUM('Table 7.2'!T25:T27)</f>
        <v>110.86615747666666</v>
      </c>
      <c r="R6" s="58">
        <f>SUM('Table 7.2'!U25:U27)</f>
        <v>107.35038316566668</v>
      </c>
      <c r="S6" s="58">
        <f>SUM('Table 7.2'!V25:V27)</f>
        <v>103.83460885466668</v>
      </c>
      <c r="T6" s="58">
        <f>SUM('Table 7.2'!W25:W27)</f>
        <v>82.87923091333333</v>
      </c>
      <c r="U6" s="58">
        <f>SUM('Table 7.2'!X25:X27)</f>
        <v>61.923852972000013</v>
      </c>
      <c r="V6" s="58">
        <f>SUM('Table 7.2'!Y25:Y27)</f>
        <v>63.346163692000012</v>
      </c>
      <c r="W6" s="58">
        <f>SUM('Table 7.2'!Z25:Z27)</f>
        <v>54.038424109496908</v>
      </c>
      <c r="X6" s="58">
        <f>SUM('Table 7.2'!AA25:AA27)</f>
        <v>37.380103609999999</v>
      </c>
      <c r="Y6" s="58">
        <f>SUM('Table 7.2'!AB25:AB27)</f>
        <v>44.829456006000008</v>
      </c>
      <c r="Z6" s="58">
        <f>SUM('Table 7.2'!AC25:AC27)</f>
        <v>42.80266323</v>
      </c>
      <c r="AA6" s="58">
        <f>SUM('Table 7.2'!AD25:AD27)</f>
        <v>38.879456160666678</v>
      </c>
      <c r="AB6" s="58">
        <f>SUM('Table 7.2'!AE25:AE27)</f>
        <v>39.386154354666672</v>
      </c>
      <c r="AC6" s="58">
        <f>SUM('Table 7.2'!AF25:AF27)</f>
        <v>22.188047232000002</v>
      </c>
      <c r="AD6" s="58">
        <f>SUM('Table 7.2'!AG25:AG27)</f>
        <v>24.416778498766664</v>
      </c>
      <c r="AE6" s="58">
        <f>SUM('Table 7.2'!AH25:AH27)</f>
        <v>20.288669791333337</v>
      </c>
      <c r="AF6" s="58">
        <f>SUM('Table 7.2'!AI25:AI27)</f>
        <v>27.59875426266667</v>
      </c>
      <c r="AG6" s="58">
        <f>SUM('Table 7.2'!AJ25:AJ27)</f>
        <v>26.703883768000001</v>
      </c>
    </row>
    <row r="7" spans="2:33" x14ac:dyDescent="0.25">
      <c r="B7" s="48" t="s">
        <v>87</v>
      </c>
      <c r="C7" s="115">
        <f>SUM('Table 7.2'!F28:F30)</f>
        <v>13.932429410130414</v>
      </c>
      <c r="D7" s="115">
        <f>SUM('Table 7.2'!G28:G30)</f>
        <v>14.078478356675687</v>
      </c>
      <c r="E7" s="115">
        <f>SUM('Table 7.2'!H28:H30)</f>
        <v>14.85821949466346</v>
      </c>
      <c r="F7" s="115">
        <f>SUM('Table 7.2'!I28:I30)</f>
        <v>15.665061446381255</v>
      </c>
      <c r="G7" s="115">
        <f>SUM('Table 7.2'!J28:J30)</f>
        <v>16.321132299961928</v>
      </c>
      <c r="H7" s="115">
        <f>SUM('Table 7.2'!K28:K30)</f>
        <v>16.785847815656929</v>
      </c>
      <c r="I7" s="115">
        <f>SUM('Table 7.2'!L28:L30)</f>
        <v>16.803613272562536</v>
      </c>
      <c r="J7" s="115">
        <f>SUM('Table 7.2'!M28:M30)</f>
        <v>14.548217191400047</v>
      </c>
      <c r="K7" s="115">
        <f>SUM('Table 7.2'!N28:N30)</f>
        <v>13.691350429708605</v>
      </c>
      <c r="L7" s="115">
        <f>SUM('Table 7.2'!O28:O30)</f>
        <v>18.395410653923104</v>
      </c>
      <c r="M7" s="115">
        <f>SUM('Table 7.2'!P28:P30)</f>
        <v>20.246731135370009</v>
      </c>
      <c r="N7" s="115">
        <f>SUM('Table 7.2'!Q28:Q30)</f>
        <v>24.999468687107331</v>
      </c>
      <c r="O7" s="115">
        <f>SUM('Table 7.2'!R28:R30)</f>
        <v>49.994714967949214</v>
      </c>
      <c r="P7" s="115">
        <f>SUM('Table 7.2'!S28:S30)</f>
        <v>64.399649427918348</v>
      </c>
      <c r="Q7" s="115">
        <f>SUM('Table 7.2'!T28:T30)</f>
        <v>38.393073974574882</v>
      </c>
      <c r="R7" s="115">
        <f>SUM('Table 7.2'!U28:U30)</f>
        <v>25.127507624107974</v>
      </c>
      <c r="S7" s="115">
        <f>SUM('Table 7.2'!V28:V30)</f>
        <v>26.249686708831042</v>
      </c>
      <c r="T7" s="115">
        <f>SUM('Table 7.2'!W28:W30)</f>
        <v>1.1387852063249753</v>
      </c>
      <c r="U7" s="115">
        <f>SUM('Table 7.2'!X28:X30)</f>
        <v>7.1384528531407412</v>
      </c>
      <c r="V7" s="115">
        <f>SUM('Table 7.2'!Y28:Y30)</f>
        <v>7.2078455636191094</v>
      </c>
      <c r="W7" s="115">
        <f>SUM('Table 7.2'!Z28:Z30)</f>
        <v>8.056021328273717</v>
      </c>
      <c r="X7" s="115">
        <f>SUM('Table 7.2'!AA28:AA30)</f>
        <v>7.6169758179559546</v>
      </c>
      <c r="Y7" s="115">
        <f>SUM('Table 7.2'!AB28:AB30)</f>
        <v>3.4870994968889559</v>
      </c>
      <c r="Z7" s="115">
        <f>SUM('Table 7.2'!AC28:AC30)</f>
        <v>2.3599365814422875</v>
      </c>
      <c r="AA7" s="115">
        <f>SUM('Table 7.2'!AD28:AD30)</f>
        <v>2.8037480837876196</v>
      </c>
      <c r="AB7" s="115">
        <f>SUM('Table 7.2'!AE28:AE30)</f>
        <v>3.0388526468797381</v>
      </c>
      <c r="AC7" s="115">
        <f>SUM('Table 7.2'!AF28:AF30)</f>
        <v>2.8554865168896546</v>
      </c>
      <c r="AD7" s="115">
        <f>SUM('Table 7.2'!AG28:AG30)</f>
        <v>3.0469262217487056</v>
      </c>
      <c r="AE7" s="115">
        <f>SUM('Table 7.2'!AH28:AH30)</f>
        <v>3.6181996886008037</v>
      </c>
      <c r="AF7" s="115">
        <f>SUM('Table 7.2'!AI28:AI30)</f>
        <v>4.9361696287556072</v>
      </c>
      <c r="AG7" s="115">
        <f>SUM('Table 7.2'!AJ28:AJ30)</f>
        <v>2.9918725502517023</v>
      </c>
    </row>
    <row r="8" spans="2:33" x14ac:dyDescent="0.25">
      <c r="B8" s="48" t="s">
        <v>89</v>
      </c>
      <c r="C8" s="115">
        <f>IF(ISNUMBER('Table 7.2'!F31),'Table 7.2'!F31,0)</f>
        <v>61.099475607551149</v>
      </c>
      <c r="D8" s="115">
        <f>IF(ISNUMBER('Table 7.2'!G31),'Table 7.2'!G31,0)</f>
        <v>61.446295039518226</v>
      </c>
      <c r="E8" s="115">
        <f>IF(ISNUMBER('Table 7.2'!H31),'Table 7.2'!H31,0)</f>
        <v>61.948224669701766</v>
      </c>
      <c r="F8" s="115">
        <f>IF(ISNUMBER('Table 7.2'!I31),'Table 7.2'!I31,0)</f>
        <v>62.289815668021134</v>
      </c>
      <c r="G8" s="115">
        <f>IF(ISNUMBER('Table 7.2'!J31),'Table 7.2'!J31,0)</f>
        <v>62.495467391499105</v>
      </c>
      <c r="H8" s="115">
        <f>IF(ISNUMBER('Table 7.2'!K31),'Table 7.2'!K31,0)</f>
        <v>62.702138739576185</v>
      </c>
      <c r="I8" s="115">
        <f>IF(ISNUMBER('Table 7.2'!L31),'Table 7.2'!L31,0)</f>
        <v>62.375205873061375</v>
      </c>
      <c r="J8" s="115">
        <f>IF(ISNUMBER('Table 7.2'!M31),'Table 7.2'!M31,0)</f>
        <v>60.090643214764782</v>
      </c>
      <c r="K8" s="115">
        <f>IF(ISNUMBER('Table 7.2'!N31),'Table 7.2'!N31,0)</f>
        <v>67.498716674414183</v>
      </c>
      <c r="L8" s="115">
        <f>IF(ISNUMBER('Table 7.2'!O31),'Table 7.2'!O31,0)</f>
        <v>63.999292459432453</v>
      </c>
      <c r="M8" s="115">
        <f>IF(ISNUMBER('Table 7.2'!P31),'Table 7.2'!P31,0)</f>
        <v>62.448187629268048</v>
      </c>
      <c r="N8" s="115">
        <f>IF(ISNUMBER('Table 7.2'!Q31),'Table 7.2'!Q31,0)</f>
        <v>63.030154846725729</v>
      </c>
      <c r="O8" s="115">
        <f>IF(ISNUMBER('Table 7.2'!R31),'Table 7.2'!R31,0)</f>
        <v>65.168145183508287</v>
      </c>
      <c r="P8" s="115">
        <f>IF(ISNUMBER('Table 7.2'!S31),'Table 7.2'!S31,0)</f>
        <v>50.267697267567357</v>
      </c>
      <c r="Q8" s="115">
        <f>IF(ISNUMBER('Table 7.2'!T31),'Table 7.2'!T31,0)</f>
        <v>48.262888957848823</v>
      </c>
      <c r="R8" s="115">
        <f>IF(ISNUMBER('Table 7.2'!U31),'Table 7.2'!U31,0)</f>
        <v>49.343329707432574</v>
      </c>
      <c r="S8" s="115">
        <f>IF(ISNUMBER('Table 7.2'!V31),'Table 7.2'!V31,0)</f>
        <v>44.366627508206676</v>
      </c>
      <c r="T8" s="115">
        <f>IF(ISNUMBER('Table 7.2'!W31),'Table 7.2'!W31,0)</f>
        <v>44.195419017886195</v>
      </c>
      <c r="U8" s="115">
        <f>IF(ISNUMBER('Table 7.2'!X31),'Table 7.2'!X31,0)</f>
        <v>50.85527079057016</v>
      </c>
      <c r="V8" s="115">
        <f>IF(ISNUMBER('Table 7.2'!Y31),'Table 7.2'!Y31,0)</f>
        <v>51.456334392271863</v>
      </c>
      <c r="W8" s="115">
        <f>IF(ISNUMBER('Table 7.2'!Z31),'Table 7.2'!Z31,0)</f>
        <v>50.254979793649959</v>
      </c>
      <c r="X8" s="115">
        <f>IF(ISNUMBER('Table 7.2'!AA31),'Table 7.2'!AA31,0)</f>
        <v>50.064791055879212</v>
      </c>
      <c r="Y8" s="115">
        <f>IF(ISNUMBER('Table 7.2'!AB31),'Table 7.2'!AB31,0)</f>
        <v>50.661857102298399</v>
      </c>
      <c r="Z8" s="115">
        <f>IF(ISNUMBER('Table 7.2'!AC31),'Table 7.2'!AC31,0)</f>
        <v>50.49180855973664</v>
      </c>
      <c r="AA8" s="115">
        <f>IF(ISNUMBER('Table 7.2'!AD31),'Table 7.2'!AD31,0)</f>
        <v>52.32859994995669</v>
      </c>
      <c r="AB8" s="115">
        <f>IF(ISNUMBER('Table 7.2'!AE31),'Table 7.2'!AE31,0)</f>
        <v>52.160802637180105</v>
      </c>
      <c r="AC8" s="115">
        <f>IF(ISNUMBER('Table 7.2'!AF31),'Table 7.2'!AF31,0)</f>
        <v>50.42575204336368</v>
      </c>
      <c r="AD8" s="115">
        <f>IF(ISNUMBER('Table 7.2'!AG31),'Table 7.2'!AG31,0)</f>
        <v>50.998243080770948</v>
      </c>
      <c r="AE8" s="115">
        <f>IF(ISNUMBER('Table 7.2'!AH31),'Table 7.2'!AH31,0)</f>
        <v>50.250502715689052</v>
      </c>
      <c r="AF8" s="115">
        <f>IF(ISNUMBER('Table 7.2'!AI31),'Table 7.2'!AI31,0)</f>
        <v>51.144764391324017</v>
      </c>
      <c r="AG8" s="115">
        <f>IF(ISNUMBER('Table 7.2'!AJ31),'Table 7.2'!AJ31,0)</f>
        <v>53.143038011915266</v>
      </c>
    </row>
    <row r="9" spans="2:33" x14ac:dyDescent="0.25">
      <c r="B9" s="48" t="s">
        <v>100</v>
      </c>
      <c r="C9" s="115">
        <f>IF(ISNUMBER('Table 7.2'!F32),'Table 7.2'!F32,0)</f>
        <v>75.142985651485716</v>
      </c>
      <c r="D9" s="115">
        <f>IF(ISNUMBER('Table 7.2'!G32),'Table 7.2'!G32,0)</f>
        <v>74.906629839957162</v>
      </c>
      <c r="E9" s="115">
        <f>IF(ISNUMBER('Table 7.2'!H32),'Table 7.2'!H32,0)</f>
        <v>76.186816845857138</v>
      </c>
      <c r="F9" s="115">
        <f>IF(ISNUMBER('Table 7.2'!I32),'Table 7.2'!I32,0)</f>
        <v>75.934930853728588</v>
      </c>
      <c r="G9" s="115">
        <f>IF(ISNUMBER('Table 7.2'!J32),'Table 7.2'!J32,0)</f>
        <v>74.163004933285734</v>
      </c>
      <c r="H9" s="115">
        <f>IF(ISNUMBER('Table 7.2'!K32),'Table 7.2'!K32,0)</f>
        <v>73.127296060971446</v>
      </c>
      <c r="I9" s="115">
        <f>IF(ISNUMBER('Table 7.2'!L32),'Table 7.2'!L32,0)</f>
        <v>73.630880028514298</v>
      </c>
      <c r="J9" s="115">
        <f>IF(ISNUMBER('Table 7.2'!M32),'Table 7.2'!M32,0)</f>
        <v>75.095511431128571</v>
      </c>
      <c r="K9" s="115">
        <f>IF(ISNUMBER('Table 7.2'!N32),'Table 7.2'!N32,0)</f>
        <v>77.979405803200009</v>
      </c>
      <c r="L9" s="115">
        <f>IF(ISNUMBER('Table 7.2'!O32),'Table 7.2'!O32,0)</f>
        <v>80.900583889714298</v>
      </c>
      <c r="M9" s="115">
        <f>IF(ISNUMBER('Table 7.2'!P32),'Table 7.2'!P32,0)</f>
        <v>82.648763299142871</v>
      </c>
      <c r="N9" s="115">
        <f>IF(ISNUMBER('Table 7.2'!Q32),'Table 7.2'!Q32,0)</f>
        <v>85.353872577600015</v>
      </c>
      <c r="O9" s="115">
        <f>IF(ISNUMBER('Table 7.2'!R32),'Table 7.2'!R32,0)</f>
        <v>86.9068906376</v>
      </c>
      <c r="P9" s="115">
        <f>IF(ISNUMBER('Table 7.2'!S32),'Table 7.2'!S32,0)</f>
        <v>88.2979510999143</v>
      </c>
      <c r="Q9" s="115">
        <f>IF(ISNUMBER('Table 7.2'!T32),'Table 7.2'!T32,0)</f>
        <v>88.22556466491433</v>
      </c>
      <c r="R9" s="115">
        <f>IF(ISNUMBER('Table 7.2'!U32),'Table 7.2'!U32,0)</f>
        <v>89.380701754142848</v>
      </c>
      <c r="S9" s="115">
        <f>IF(ISNUMBER('Table 7.2'!V32),'Table 7.2'!V32,0)</f>
        <v>90.727578288600014</v>
      </c>
      <c r="T9" s="115">
        <f>IF(ISNUMBER('Table 7.2'!W32),'Table 7.2'!W32,0)</f>
        <v>92.145036297600015</v>
      </c>
      <c r="U9" s="115">
        <f>IF(ISNUMBER('Table 7.2'!X32),'Table 7.2'!X32,0)</f>
        <v>93.603387941957152</v>
      </c>
      <c r="V9" s="115">
        <f>IF(ISNUMBER('Table 7.2'!Y32),'Table 7.2'!Y32,0)</f>
        <v>93.759046979714299</v>
      </c>
      <c r="W9" s="115">
        <f>IF(ISNUMBER('Table 7.2'!Z32),'Table 7.2'!Z32,0)</f>
        <v>94.201638325142866</v>
      </c>
      <c r="X9" s="115">
        <f>IF(ISNUMBER('Table 7.2'!AA32),'Table 7.2'!AA32,0)</f>
        <v>92.897027948057172</v>
      </c>
      <c r="Y9" s="115">
        <f>IF(ISNUMBER('Table 7.2'!AB32),'Table 7.2'!AB32,0)</f>
        <v>92.851599349551435</v>
      </c>
      <c r="Z9" s="115">
        <f>IF(ISNUMBER('Table 7.2'!AC32),'Table 7.2'!AC32,0)</f>
        <v>92.403014031271439</v>
      </c>
      <c r="AA9" s="115">
        <f>IF(ISNUMBER('Table 7.2'!AD32),'Table 7.2'!AD32,0)</f>
        <v>95.335003078857156</v>
      </c>
      <c r="AB9" s="115">
        <f>IF(ISNUMBER('Table 7.2'!AE32),'Table 7.2'!AE32,0)</f>
        <v>96.130054317220001</v>
      </c>
      <c r="AC9" s="115">
        <f>IF(ISNUMBER('Table 7.2'!AF32),'Table 7.2'!AF32,0)</f>
        <v>101.43864692580379</v>
      </c>
      <c r="AD9" s="115">
        <f>IF(ISNUMBER('Table 7.2'!AG32),'Table 7.2'!AG32,0)</f>
        <v>102.91189556687222</v>
      </c>
      <c r="AE9" s="115">
        <f>IF(ISNUMBER('Table 7.2'!AH32),'Table 7.2'!AH32,0)</f>
        <v>103.40030297565134</v>
      </c>
      <c r="AF9" s="115">
        <f>IF(ISNUMBER('Table 7.2'!AI32),'Table 7.2'!AI32,0)</f>
        <v>105.85709527045718</v>
      </c>
      <c r="AG9" s="115">
        <f>IF(ISNUMBER('Table 7.2'!AJ32),'Table 7.2'!AJ32,0)</f>
        <v>107.05945463764571</v>
      </c>
    </row>
    <row r="10" spans="2:33" x14ac:dyDescent="0.25">
      <c r="B10" s="123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</row>
    <row r="39" spans="2:2" x14ac:dyDescent="0.25">
      <c r="B39" s="124" t="s">
        <v>210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CA149-EBB0-40E3-9D9D-9FD54744B3C0}">
  <sheetPr>
    <tabColor rgb="FF92D050"/>
  </sheetPr>
  <dimension ref="B1:AI30"/>
  <sheetViews>
    <sheetView zoomScale="75" zoomScaleNormal="75" workbookViewId="0">
      <pane ySplit="1" topLeftCell="A2" activePane="bottomLeft" state="frozen"/>
      <selection activeCell="AJ29" sqref="AJ29"/>
      <selection pane="bottomLeft" activeCell="K46" sqref="K46"/>
    </sheetView>
  </sheetViews>
  <sheetFormatPr defaultRowHeight="15" x14ac:dyDescent="0.25"/>
  <cols>
    <col min="1" max="1" width="6.42578125" style="48" customWidth="1"/>
    <col min="2" max="4" width="9.140625" style="48"/>
    <col min="5" max="33" width="8.5703125" style="48" customWidth="1"/>
    <col min="34" max="16384" width="9.140625" style="48"/>
  </cols>
  <sheetData>
    <row r="1" spans="2:35" x14ac:dyDescent="0.25">
      <c r="E1" s="74">
        <f>'Table 7.2'!F19</f>
        <v>1990</v>
      </c>
      <c r="F1" s="74">
        <f>'Table 7.2'!G19</f>
        <v>1991</v>
      </c>
      <c r="G1" s="74">
        <f>'Table 7.2'!H19</f>
        <v>1992</v>
      </c>
      <c r="H1" s="74">
        <f>'Table 7.2'!I19</f>
        <v>1993</v>
      </c>
      <c r="I1" s="74">
        <f>'Table 7.2'!J19</f>
        <v>1994</v>
      </c>
      <c r="J1" s="74">
        <f>'Table 7.2'!K19</f>
        <v>1995</v>
      </c>
      <c r="K1" s="74">
        <f>'Table 7.2'!L19</f>
        <v>1996</v>
      </c>
      <c r="L1" s="74">
        <f>'Table 7.2'!M19</f>
        <v>1997</v>
      </c>
      <c r="M1" s="74">
        <f>'Table 7.2'!N19</f>
        <v>1998</v>
      </c>
      <c r="N1" s="74">
        <f>'Table 7.2'!O19</f>
        <v>1999</v>
      </c>
      <c r="O1" s="74">
        <f>'Table 7.2'!P19</f>
        <v>2000</v>
      </c>
      <c r="P1" s="74">
        <f>'Table 7.2'!Q19</f>
        <v>2001</v>
      </c>
      <c r="Q1" s="74">
        <f>'Table 7.2'!R19</f>
        <v>2002</v>
      </c>
      <c r="R1" s="74">
        <f>'Table 7.2'!S19</f>
        <v>2003</v>
      </c>
      <c r="S1" s="74">
        <f>'Table 7.2'!T19</f>
        <v>2004</v>
      </c>
      <c r="T1" s="74">
        <f>'Table 7.2'!U19</f>
        <v>2005</v>
      </c>
      <c r="U1" s="74">
        <f>'Table 7.2'!V19</f>
        <v>2006</v>
      </c>
      <c r="V1" s="74">
        <f>'Table 7.2'!W19</f>
        <v>2007</v>
      </c>
      <c r="W1" s="74">
        <f>'Table 7.2'!X19</f>
        <v>2008</v>
      </c>
      <c r="X1" s="74">
        <f>'Table 7.2'!Y19</f>
        <v>2009</v>
      </c>
      <c r="Y1" s="74">
        <f>'Table 7.2'!Z19</f>
        <v>2010</v>
      </c>
      <c r="Z1" s="74">
        <f>'Table 7.2'!AA19</f>
        <v>2011</v>
      </c>
      <c r="AA1" s="74">
        <f>'Table 7.2'!AB19</f>
        <v>2012</v>
      </c>
      <c r="AB1" s="74">
        <f>'Table 7.2'!AC19</f>
        <v>2013</v>
      </c>
      <c r="AC1" s="74">
        <f>'Table 7.2'!AD19</f>
        <v>2014</v>
      </c>
      <c r="AD1" s="74">
        <f>'Table 7.2'!AE19</f>
        <v>2015</v>
      </c>
      <c r="AE1" s="74">
        <f>'Table 7.2'!AF19</f>
        <v>2016</v>
      </c>
      <c r="AF1" s="74">
        <f>'Table 7.2'!AG19</f>
        <v>2017</v>
      </c>
      <c r="AG1" s="74">
        <f>'Table 7.2'!AH19</f>
        <v>2018</v>
      </c>
      <c r="AH1" s="74">
        <f>'Table 7.2'!AI19</f>
        <v>2019</v>
      </c>
      <c r="AI1" s="74">
        <f>'Table 7.2'!AJ19</f>
        <v>2020</v>
      </c>
    </row>
    <row r="2" spans="2:35" x14ac:dyDescent="0.25">
      <c r="B2" s="50" t="s">
        <v>101</v>
      </c>
      <c r="C2" s="50"/>
      <c r="D2" s="50"/>
      <c r="E2" s="115">
        <f>SUM('Table 7.2'!F20,'Table 7.2'!F21,'Table 7.2'!F22, 'Table 7.2'!F24,'Table 7.2'!F25,'Table 7.2'!F28,'Table 7.2'!F31)</f>
        <v>1380.2262078972738</v>
      </c>
      <c r="F2" s="115">
        <f>SUM('Table 7.2'!G20,'Table 7.2'!G21,'Table 7.2'!G22, 'Table 7.2'!G24,'Table 7.2'!G25,'Table 7.2'!G28,'Table 7.2'!G31)</f>
        <v>1461.0991277437504</v>
      </c>
      <c r="G2" s="115">
        <f>SUM('Table 7.2'!H20,'Table 7.2'!H21,'Table 7.2'!H22, 'Table 7.2'!H24,'Table 7.2'!H25,'Table 7.2'!H28,'Table 7.2'!H31)</f>
        <v>1524.5147015608811</v>
      </c>
      <c r="H2" s="115">
        <f>SUM('Table 7.2'!I20,'Table 7.2'!I21,'Table 7.2'!I22, 'Table 7.2'!I24,'Table 7.2'!I25,'Table 7.2'!I28,'Table 7.2'!I31)</f>
        <v>1574.0676366392872</v>
      </c>
      <c r="I2" s="115">
        <f>SUM('Table 7.2'!J20,'Table 7.2'!J21,'Table 7.2'!J22, 'Table 7.2'!J24,'Table 7.2'!J25,'Table 7.2'!J28,'Table 7.2'!J31)</f>
        <v>1619.7977249015551</v>
      </c>
      <c r="J2" s="115">
        <f>SUM('Table 7.2'!K20,'Table 7.2'!K21,'Table 7.2'!K22, 'Table 7.2'!K24,'Table 7.2'!K25,'Table 7.2'!K28,'Table 7.2'!K31)</f>
        <v>1656.735974753831</v>
      </c>
      <c r="K2" s="115">
        <f>SUM('Table 7.2'!L20,'Table 7.2'!L21,'Table 7.2'!L22, 'Table 7.2'!L24,'Table 7.2'!L25,'Table 7.2'!L28,'Table 7.2'!L31)</f>
        <v>1535.5133658952304</v>
      </c>
      <c r="L2" s="115">
        <f>SUM('Table 7.2'!M20,'Table 7.2'!M21,'Table 7.2'!M22, 'Table 7.2'!M24,'Table 7.2'!M25,'Table 7.2'!M28,'Table 7.2'!M31)</f>
        <v>1274.0069329790904</v>
      </c>
      <c r="M2" s="115">
        <f>SUM('Table 7.2'!N20,'Table 7.2'!N21,'Table 7.2'!N22, 'Table 7.2'!N24,'Table 7.2'!N25,'Table 7.2'!N28,'Table 7.2'!N31)</f>
        <v>1332.0381309105201</v>
      </c>
      <c r="N2" s="115">
        <f>SUM('Table 7.2'!O20,'Table 7.2'!O21,'Table 7.2'!O22, 'Table 7.2'!O24,'Table 7.2'!O25,'Table 7.2'!O28,'Table 7.2'!O31)</f>
        <v>1326.8537844210787</v>
      </c>
      <c r="O2" s="115">
        <f>SUM('Table 7.2'!P20,'Table 7.2'!P21,'Table 7.2'!P22, 'Table 7.2'!P24,'Table 7.2'!P25,'Table 7.2'!P28,'Table 7.2'!P31)</f>
        <v>1332.3414424980945</v>
      </c>
      <c r="P2" s="115">
        <f>SUM('Table 7.2'!Q20,'Table 7.2'!Q21,'Table 7.2'!Q22, 'Table 7.2'!Q24,'Table 7.2'!Q25,'Table 7.2'!Q28,'Table 7.2'!Q31)</f>
        <v>1431.91480055291</v>
      </c>
      <c r="Q2" s="115">
        <f>SUM('Table 7.2'!R20,'Table 7.2'!R21,'Table 7.2'!R22, 'Table 7.2'!R24,'Table 7.2'!R25,'Table 7.2'!R28,'Table 7.2'!R31)</f>
        <v>1510.8255868964511</v>
      </c>
      <c r="R2" s="115">
        <f>SUM('Table 7.2'!S20,'Table 7.2'!S21,'Table 7.2'!S22, 'Table 7.2'!S24,'Table 7.2'!S25,'Table 7.2'!S28,'Table 7.2'!S31)</f>
        <v>1518.1297088364704</v>
      </c>
      <c r="S2" s="115">
        <f>SUM('Table 7.2'!T20,'Table 7.2'!T21,'Table 7.2'!T22, 'Table 7.2'!T24,'Table 7.2'!T25,'Table 7.2'!T28,'Table 7.2'!T31)</f>
        <v>1262.6264194238152</v>
      </c>
      <c r="T2" s="115">
        <f>SUM('Table 7.2'!U20,'Table 7.2'!U21,'Table 7.2'!U22, 'Table 7.2'!U24,'Table 7.2'!U25,'Table 7.2'!U28,'Table 7.2'!U31)</f>
        <v>1085.7974273396007</v>
      </c>
      <c r="U2" s="115">
        <f>SUM('Table 7.2'!V20,'Table 7.2'!V21,'Table 7.2'!V22, 'Table 7.2'!V24,'Table 7.2'!V25,'Table 7.2'!V28,'Table 7.2'!V31)</f>
        <v>1117.8126393076957</v>
      </c>
      <c r="V2" s="115">
        <f>SUM('Table 7.2'!W20,'Table 7.2'!W21,'Table 7.2'!W22, 'Table 7.2'!W24,'Table 7.2'!W25,'Table 7.2'!W28,'Table 7.2'!W31)</f>
        <v>681.7778974660182</v>
      </c>
      <c r="W2" s="115">
        <f>SUM('Table 7.2'!X20,'Table 7.2'!X21,'Table 7.2'!X22, 'Table 7.2'!X24,'Table 7.2'!X25,'Table 7.2'!X28,'Table 7.2'!X31)</f>
        <v>543.3960298588006</v>
      </c>
      <c r="X2" s="115">
        <f>SUM('Table 7.2'!Y20,'Table 7.2'!Y21,'Table 7.2'!Y22, 'Table 7.2'!Y24,'Table 7.2'!Y25,'Table 7.2'!Y28,'Table 7.2'!Y31)</f>
        <v>364.57967236191195</v>
      </c>
      <c r="Y2" s="115">
        <f>SUM('Table 7.2'!Z20,'Table 7.2'!Z21,'Table 7.2'!Z22, 'Table 7.2'!Z24,'Table 7.2'!Z25,'Table 7.2'!Z28,'Table 7.2'!Z31)</f>
        <v>357.83270625372234</v>
      </c>
      <c r="Z2" s="115">
        <f>SUM('Table 7.2'!AA20,'Table 7.2'!AA21,'Table 7.2'!AA22, 'Table 7.2'!AA24,'Table 7.2'!AA25,'Table 7.2'!AA28,'Table 7.2'!AA31)</f>
        <v>460.68843739378912</v>
      </c>
      <c r="AA2" s="115">
        <f>SUM('Table 7.2'!AB20,'Table 7.2'!AB21,'Table 7.2'!AB22, 'Table 7.2'!AB24,'Table 7.2'!AB25,'Table 7.2'!AB28,'Table 7.2'!AB31)</f>
        <v>379.52048401757509</v>
      </c>
      <c r="AB2" s="115">
        <f>SUM('Table 7.2'!AC20,'Table 7.2'!AC21,'Table 7.2'!AC22, 'Table 7.2'!AC24,'Table 7.2'!AC25,'Table 7.2'!AC28,'Table 7.2'!AC31)</f>
        <v>537.73352421717777</v>
      </c>
      <c r="AC2" s="115">
        <f>SUM('Table 7.2'!AD20,'Table 7.2'!AD21,'Table 7.2'!AD22, 'Table 7.2'!AD24,'Table 7.2'!AD25,'Table 7.2'!AD28,'Table 7.2'!AD31)</f>
        <v>724.90216626432425</v>
      </c>
      <c r="AD2" s="115">
        <f>SUM('Table 7.2'!AE20,'Table 7.2'!AE21,'Table 7.2'!AE22, 'Table 7.2'!AE24,'Table 7.2'!AE25,'Table 7.2'!AE28,'Table 7.2'!AE31)</f>
        <v>803.24202775441802</v>
      </c>
      <c r="AE2" s="115">
        <f>SUM('Table 7.2'!AF20,'Table 7.2'!AF21,'Table 7.2'!AF22, 'Table 7.2'!AF24,'Table 7.2'!AF25,'Table 7.2'!AF28,'Table 7.2'!AF31)</f>
        <v>823.74897615942029</v>
      </c>
      <c r="AF2" s="115">
        <f>SUM('Table 7.2'!AG20,'Table 7.2'!AG21,'Table 7.2'!AG22, 'Table 7.2'!AG24,'Table 7.2'!AG25,'Table 7.2'!AG28,'Table 7.2'!AG31)</f>
        <v>796.42234363452462</v>
      </c>
      <c r="AG2" s="115">
        <f>SUM('Table 7.2'!AH20,'Table 7.2'!AH21,'Table 7.2'!AH22, 'Table 7.2'!AH24,'Table 7.2'!AH25,'Table 7.2'!AH28,'Table 7.2'!AH31)</f>
        <v>770.13986092255107</v>
      </c>
      <c r="AH2" s="115">
        <f>SUM('Table 7.2'!AI20,'Table 7.2'!AI21,'Table 7.2'!AI22, 'Table 7.2'!AI24,'Table 7.2'!AI25,'Table 7.2'!AI28,'Table 7.2'!AI31)</f>
        <v>757.61258587862869</v>
      </c>
      <c r="AI2" s="115">
        <f>SUM('Table 7.2'!AJ20,'Table 7.2'!AJ21,'Table 7.2'!AJ22, 'Table 7.2'!AJ24,'Table 7.2'!AJ25,'Table 7.2'!AJ28,'Table 7.2'!AJ31)</f>
        <v>750.58716564035694</v>
      </c>
    </row>
    <row r="3" spans="2:35" x14ac:dyDescent="0.25">
      <c r="B3" s="50" t="s">
        <v>102</v>
      </c>
      <c r="C3" s="50"/>
      <c r="D3" s="50"/>
      <c r="E3" s="115">
        <f>SUM('Table 7.2'!F23,'Table 7.2'!F26,'Table 7.2'!F29,'Table 7.2'!F32)</f>
        <v>76.241016693077626</v>
      </c>
      <c r="F3" s="115">
        <f>SUM('Table 7.2'!G23,'Table 7.2'!G26,'Table 7.2'!G29,'Table 7.2'!G32)</f>
        <v>76.010668826771052</v>
      </c>
      <c r="G3" s="115">
        <f>SUM('Table 7.2'!H23,'Table 7.2'!H26,'Table 7.2'!H29,'Table 7.2'!H32)</f>
        <v>77.305443961614571</v>
      </c>
      <c r="H3" s="115">
        <f>SUM('Table 7.2'!I23,'Table 7.2'!I26,'Table 7.2'!I29,'Table 7.2'!I32)</f>
        <v>77.068014748616747</v>
      </c>
      <c r="I3" s="115">
        <f>SUM('Table 7.2'!J23,'Table 7.2'!J26,'Table 7.2'!J29,'Table 7.2'!J32)</f>
        <v>75.308050266975414</v>
      </c>
      <c r="J3" s="115">
        <f>SUM('Table 7.2'!K23,'Table 7.2'!K26,'Table 7.2'!K29,'Table 7.2'!K32)</f>
        <v>74.282086935767467</v>
      </c>
      <c r="K3" s="115">
        <f>SUM('Table 7.2'!L23,'Table 7.2'!L26,'Table 7.2'!L29,'Table 7.2'!L32)</f>
        <v>74.784274603923905</v>
      </c>
      <c r="L3" s="115">
        <f>SUM('Table 7.2'!M23,'Table 7.2'!M26,'Table 7.2'!M29,'Table 7.2'!M32)</f>
        <v>76.089860110084601</v>
      </c>
      <c r="M3" s="115">
        <f>SUM('Table 7.2'!N23,'Table 7.2'!N26,'Table 7.2'!N29,'Table 7.2'!N32)</f>
        <v>78.794513118319813</v>
      </c>
      <c r="N3" s="115">
        <f>SUM('Table 7.2'!O23,'Table 7.2'!O26,'Table 7.2'!O29,'Table 7.2'!O32)</f>
        <v>81.860690516197053</v>
      </c>
      <c r="O3" s="115">
        <f>SUM('Table 7.2'!P23,'Table 7.2'!P26,'Table 7.2'!P29,'Table 7.2'!P32)</f>
        <v>83.681370258819371</v>
      </c>
      <c r="P3" s="115">
        <f>SUM('Table 7.2'!Q23,'Table 7.2'!Q26,'Table 7.2'!Q29,'Table 7.2'!Q32)</f>
        <v>88.136160632272421</v>
      </c>
      <c r="Q3" s="115">
        <f>SUM('Table 7.2'!R23,'Table 7.2'!R26,'Table 7.2'!R29,'Table 7.2'!R32)</f>
        <v>91.147140042480828</v>
      </c>
      <c r="R3" s="115">
        <f>SUM('Table 7.2'!S23,'Table 7.2'!S26,'Table 7.2'!S29,'Table 7.2'!S32)</f>
        <v>94.162478235597106</v>
      </c>
      <c r="S3" s="115">
        <f>SUM('Table 7.2'!T23,'Table 7.2'!T26,'Table 7.2'!T29,'Table 7.2'!T32)</f>
        <v>104.48184269199731</v>
      </c>
      <c r="T3" s="115">
        <f>SUM('Table 7.2'!U23,'Table 7.2'!U26,'Table 7.2'!U29,'Table 7.2'!U32)</f>
        <v>110.44929283216928</v>
      </c>
      <c r="U3" s="115">
        <f>SUM('Table 7.2'!V23,'Table 7.2'!V26,'Table 7.2'!V29,'Table 7.2'!V32)</f>
        <v>107.92960228109044</v>
      </c>
      <c r="V3" s="115">
        <f>SUM('Table 7.2'!W23,'Table 7.2'!W26,'Table 7.2'!W29,'Table 7.2'!W32)</f>
        <v>108.37728461864461</v>
      </c>
      <c r="W3" s="115">
        <f>SUM('Table 7.2'!X23,'Table 7.2'!X26,'Table 7.2'!X29,'Table 7.2'!X32)</f>
        <v>114.60092125703591</v>
      </c>
      <c r="X3" s="115">
        <f>SUM('Table 7.2'!Y23,'Table 7.2'!Y26,'Table 7.2'!Y29,'Table 7.2'!Y32)</f>
        <v>114.49645670736132</v>
      </c>
      <c r="Y3" s="115">
        <f>SUM('Table 7.2'!Z23,'Table 7.2'!Z26,'Table 7.2'!Z29,'Table 7.2'!Z32)</f>
        <v>115.20775922344259</v>
      </c>
      <c r="Z3" s="115">
        <f>SUM('Table 7.2'!AA23,'Table 7.2'!AA26,'Table 7.2'!AA29,'Table 7.2'!AA32)</f>
        <v>113.68956632731411</v>
      </c>
      <c r="AA3" s="115">
        <f>SUM('Table 7.2'!AB23,'Table 7.2'!AB26,'Table 7.2'!AB29,'Table 7.2'!AB32)</f>
        <v>111.74967987246677</v>
      </c>
      <c r="AB3" s="115">
        <f>SUM('Table 7.2'!AC23,'Table 7.2'!AC26,'Table 7.2'!AC29,'Table 7.2'!AC32)</f>
        <v>111.39341387413086</v>
      </c>
      <c r="AC3" s="115">
        <f>SUM('Table 7.2'!AD23,'Table 7.2'!AD26,'Table 7.2'!AD29,'Table 7.2'!AD32)</f>
        <v>112.88381781345265</v>
      </c>
      <c r="AD3" s="115">
        <f>SUM('Table 7.2'!AE23,'Table 7.2'!AE26,'Table 7.2'!AE29,'Table 7.2'!AE32)</f>
        <v>113.09741509995555</v>
      </c>
      <c r="AE3" s="115">
        <f>SUM('Table 7.2'!AF23,'Table 7.2'!AF26,'Table 7.2'!AF29,'Table 7.2'!AF32)</f>
        <v>118.03391078987164</v>
      </c>
      <c r="AF3" s="115">
        <f>SUM('Table 7.2'!AG23,'Table 7.2'!AG26,'Table 7.2'!AG29,'Table 7.2'!AG32)</f>
        <v>121.41505841184573</v>
      </c>
      <c r="AG3" s="115">
        <f>SUM('Table 7.2'!AH23,'Table 7.2'!AH26,'Table 7.2'!AH29,'Table 7.2'!AH32)</f>
        <v>121.12295939442606</v>
      </c>
      <c r="AH3" s="115">
        <f>SUM('Table 7.2'!AI23,'Table 7.2'!AI26,'Table 7.2'!AI29,'Table 7.2'!AI32)</f>
        <v>124.72594646186171</v>
      </c>
      <c r="AI3" s="115">
        <f>SUM('Table 7.2'!AJ23,'Table 7.2'!AJ26,'Table 7.2'!AJ29,'Table 7.2'!AJ32)</f>
        <v>125.89666178794168</v>
      </c>
    </row>
    <row r="4" spans="2:35" x14ac:dyDescent="0.25">
      <c r="B4" s="50" t="s">
        <v>103</v>
      </c>
      <c r="C4" s="50"/>
      <c r="D4" s="50"/>
      <c r="E4" s="115">
        <f>SUM('Table 7.2'!F27,'Table 7.2'!F30)</f>
        <v>95.586393100615695</v>
      </c>
      <c r="F4" s="115">
        <f>SUM('Table 7.2'!G27,'Table 7.2'!G30)</f>
        <v>95.701568661959485</v>
      </c>
      <c r="G4" s="115">
        <f>SUM('Table 7.2'!H27,'Table 7.2'!H30)</f>
        <v>96.409777034925</v>
      </c>
      <c r="H4" s="115">
        <f>SUM('Table 7.2'!I27,'Table 7.2'!I30)</f>
        <v>97.146005771354794</v>
      </c>
      <c r="I4" s="115">
        <f>SUM('Table 7.2'!J27,'Table 7.2'!J30)</f>
        <v>97.743558859034948</v>
      </c>
      <c r="J4" s="115">
        <f>SUM('Table 7.2'!K27,'Table 7.2'!K30)</f>
        <v>98.1600335732833</v>
      </c>
      <c r="K4" s="115">
        <f>SUM('Table 7.2'!L27,'Table 7.2'!L30)</f>
        <v>98.185391741055099</v>
      </c>
      <c r="L4" s="115">
        <f>SUM('Table 7.2'!M27,'Table 7.2'!M30)</f>
        <v>82.529457412034816</v>
      </c>
      <c r="M4" s="115">
        <f>SUM('Table 7.2'!N27,'Table 7.2'!N30)</f>
        <v>64.743899658318327</v>
      </c>
      <c r="N4" s="115">
        <f>SUM('Table 7.2'!O27,'Table 7.2'!O30)</f>
        <v>71.990219596908574</v>
      </c>
      <c r="O4" s="115">
        <f>SUM('Table 7.2'!P27,'Table 7.2'!P30)</f>
        <v>76.747551833598067</v>
      </c>
      <c r="P4" s="115">
        <f>SUM('Table 7.2'!Q27,'Table 7.2'!Q30)</f>
        <v>85.297958777457879</v>
      </c>
      <c r="Q4" s="115">
        <f>SUM('Table 7.2'!R27,'Table 7.2'!R30)</f>
        <v>108.25982963815787</v>
      </c>
      <c r="R4" s="115">
        <f>SUM('Table 7.2'!S27,'Table 7.2'!S30)</f>
        <v>153.17601138730458</v>
      </c>
      <c r="S4" s="115">
        <f>SUM('Table 7.2'!T27,'Table 7.2'!T30)</f>
        <v>143.63979548265843</v>
      </c>
      <c r="T4" s="115">
        <f>SUM('Table 7.2'!U27,'Table 7.2'!U30)</f>
        <v>128.49588098665768</v>
      </c>
      <c r="U4" s="115">
        <f>SUM('Table 7.2'!V27,'Table 7.2'!V30)</f>
        <v>126.03620618235634</v>
      </c>
      <c r="V4" s="115">
        <f>SUM('Table 7.2'!W27,'Table 7.2'!W30)</f>
        <v>83.070144766725235</v>
      </c>
      <c r="W4" s="115">
        <f>SUM('Table 7.2'!X27,'Table 7.2'!X30)</f>
        <v>68.010329379495545</v>
      </c>
      <c r="X4" s="115">
        <f>SUM('Table 7.2'!Y27,'Table 7.2'!Y30)</f>
        <v>69.481061204742431</v>
      </c>
      <c r="Y4" s="115">
        <f>SUM('Table 7.2'!Z27,'Table 7.2'!Z30)</f>
        <v>61.015934692261041</v>
      </c>
      <c r="Z4" s="115">
        <f>SUM('Table 7.2'!AA27,'Table 7.2'!AA30)</f>
        <v>43.824279636887987</v>
      </c>
      <c r="AA4" s="115">
        <f>SUM('Table 7.2'!AB27,'Table 7.2'!AB30)</f>
        <v>47.595212196436158</v>
      </c>
      <c r="AB4" s="115">
        <f>SUM('Table 7.2'!AC27,'Table 7.2'!AC30)</f>
        <v>44.555258364823317</v>
      </c>
      <c r="AC4" s="115">
        <f>SUM('Table 7.2'!AD27,'Table 7.2'!AD30)</f>
        <v>41.12491951987716</v>
      </c>
      <c r="AD4" s="115">
        <f>SUM('Table 7.2'!AE27,'Table 7.2'!AE30)</f>
        <v>41.849098806649948</v>
      </c>
      <c r="AE4" s="115">
        <f>SUM('Table 7.2'!AF27,'Table 7.2'!AF30)</f>
        <v>24.650008230852372</v>
      </c>
      <c r="AF4" s="115">
        <f>SUM('Table 7.2'!AG27,'Table 7.2'!AG30)</f>
        <v>27.037659067065395</v>
      </c>
      <c r="AG4" s="115">
        <f>SUM('Table 7.2'!AH27,'Table 7.2'!AH30)</f>
        <v>23.49070589395857</v>
      </c>
      <c r="AH4" s="115">
        <f>SUM('Table 7.2'!AI27,'Table 7.2'!AI30)</f>
        <v>31.974186260019533</v>
      </c>
      <c r="AI4" s="115">
        <f>SUM('Table 7.2'!AJ27,'Table 7.2'!AJ30)</f>
        <v>29.249133913042495</v>
      </c>
    </row>
    <row r="5" spans="2:35" x14ac:dyDescent="0.25">
      <c r="B5" s="123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</row>
    <row r="6" spans="2:35" x14ac:dyDescent="0.25">
      <c r="B6" s="123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</row>
    <row r="30" spans="2:2" x14ac:dyDescent="0.25">
      <c r="B30" s="124" t="s">
        <v>211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B1AF3-F454-4FDF-B085-228FB48EB1E6}">
  <sheetPr>
    <tabColor rgb="FF92D050"/>
  </sheetPr>
  <dimension ref="B1:AK32"/>
  <sheetViews>
    <sheetView zoomScale="75" zoomScaleNormal="75" workbookViewId="0">
      <selection activeCell="V36" sqref="V36"/>
    </sheetView>
  </sheetViews>
  <sheetFormatPr defaultRowHeight="15" x14ac:dyDescent="0.25"/>
  <cols>
    <col min="1" max="1" width="4.28515625" style="102" customWidth="1"/>
    <col min="2" max="2" width="9.140625" style="102"/>
    <col min="3" max="7" width="11.5703125" style="102" customWidth="1"/>
    <col min="8" max="16384" width="9.140625" style="102"/>
  </cols>
  <sheetData>
    <row r="1" spans="2:37" s="126" customFormat="1" ht="30" x14ac:dyDescent="0.25">
      <c r="B1" s="125"/>
      <c r="C1" s="125" t="s">
        <v>212</v>
      </c>
      <c r="D1" s="125" t="s">
        <v>104</v>
      </c>
      <c r="E1" s="125" t="s">
        <v>105</v>
      </c>
      <c r="F1" s="125" t="s">
        <v>106</v>
      </c>
    </row>
    <row r="2" spans="2:37" x14ac:dyDescent="0.25">
      <c r="B2" s="127">
        <v>1990</v>
      </c>
      <c r="C2" s="128">
        <f>'Table 7.3'!C3/1000</f>
        <v>52.723000185831985</v>
      </c>
      <c r="D2" s="128">
        <f>'Table 7.3'!D3/1000</f>
        <v>0</v>
      </c>
      <c r="E2" s="128">
        <f>'Table 7.3'!E3/1000</f>
        <v>0</v>
      </c>
      <c r="F2" s="128">
        <f>'Table 7.3'!I3</f>
        <v>52.723000185831985</v>
      </c>
    </row>
    <row r="3" spans="2:37" x14ac:dyDescent="0.25">
      <c r="B3" s="127">
        <v>1991</v>
      </c>
      <c r="C3" s="128">
        <f>'Table 7.3'!C4/1000</f>
        <v>55.943049584813188</v>
      </c>
      <c r="D3" s="128">
        <f>'Table 7.3'!D4/1000</f>
        <v>0</v>
      </c>
      <c r="E3" s="128">
        <f>'Table 7.3'!E4/1000</f>
        <v>0</v>
      </c>
      <c r="F3" s="128">
        <f>'Table 7.3'!I4</f>
        <v>55.943049584813188</v>
      </c>
      <c r="H3" s="125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</row>
    <row r="4" spans="2:37" x14ac:dyDescent="0.25">
      <c r="B4" s="127">
        <v>1992</v>
      </c>
      <c r="C4" s="128">
        <f>'Table 7.3'!C5/1000</f>
        <v>58.457317566847927</v>
      </c>
      <c r="D4" s="128">
        <f>'Table 7.3'!D5/1000</f>
        <v>0</v>
      </c>
      <c r="E4" s="128">
        <f>'Table 7.3'!E5/1000</f>
        <v>0</v>
      </c>
      <c r="F4" s="128">
        <f>'Table 7.3'!I5</f>
        <v>58.457317566847927</v>
      </c>
      <c r="I4" s="129"/>
    </row>
    <row r="5" spans="2:37" x14ac:dyDescent="0.25">
      <c r="B5" s="127">
        <v>1993</v>
      </c>
      <c r="C5" s="128">
        <f>'Table 7.3'!C6/1000</f>
        <v>60.423525072605109</v>
      </c>
      <c r="D5" s="128">
        <f>'Table 7.3'!D6/1000</f>
        <v>0</v>
      </c>
      <c r="E5" s="128">
        <f>'Table 7.3'!E6/1000</f>
        <v>0</v>
      </c>
      <c r="F5" s="128">
        <f>'Table 7.3'!I6</f>
        <v>60.423525072605109</v>
      </c>
      <c r="I5" s="129"/>
    </row>
    <row r="6" spans="2:37" x14ac:dyDescent="0.25">
      <c r="B6" s="127">
        <v>1994</v>
      </c>
      <c r="C6" s="128">
        <f>'Table 7.3'!C7/1000</f>
        <v>62.242640281072745</v>
      </c>
      <c r="D6" s="128">
        <f>'Table 7.3'!D7/1000</f>
        <v>0</v>
      </c>
      <c r="E6" s="128">
        <f>'Table 7.3'!E7/1000</f>
        <v>0</v>
      </c>
      <c r="F6" s="128">
        <f>'Table 7.3'!I7</f>
        <v>62.242640281072745</v>
      </c>
      <c r="I6" s="129"/>
    </row>
    <row r="7" spans="2:37" x14ac:dyDescent="0.25">
      <c r="B7" s="127">
        <v>1995</v>
      </c>
      <c r="C7" s="128">
        <f>'Table 7.3'!C8/1000</f>
        <v>63.710363610827081</v>
      </c>
      <c r="D7" s="128">
        <f>'Table 7.3'!D8/1000</f>
        <v>0</v>
      </c>
      <c r="E7" s="128">
        <f>'Table 7.3'!E8/1000</f>
        <v>0</v>
      </c>
      <c r="F7" s="128">
        <f>'Table 7.3'!I8</f>
        <v>63.710363610827081</v>
      </c>
      <c r="I7" s="129"/>
    </row>
    <row r="8" spans="2:37" x14ac:dyDescent="0.25">
      <c r="B8" s="127">
        <v>1996</v>
      </c>
      <c r="C8" s="128">
        <f>'Table 7.3'!C9/1000</f>
        <v>65.350976507549447</v>
      </c>
      <c r="D8" s="128">
        <f>'Table 7.3'!D9/1000</f>
        <v>0.59884647994659546</v>
      </c>
      <c r="E8" s="128">
        <f>'Table 7.3'!E9/1000</f>
        <v>5.8773455999999999</v>
      </c>
      <c r="F8" s="128">
        <f>'Table 7.3'!I9</f>
        <v>58.874784427602847</v>
      </c>
      <c r="I8" s="129"/>
    </row>
    <row r="9" spans="2:37" x14ac:dyDescent="0.25">
      <c r="B9" s="127">
        <v>1997</v>
      </c>
      <c r="C9" s="128">
        <f>'Table 7.3'!C10/1000</f>
        <v>67.454988377486444</v>
      </c>
      <c r="D9" s="128">
        <f>'Table 7.3'!D10/1000</f>
        <v>0.59183796484978846</v>
      </c>
      <c r="E9" s="128">
        <f>'Table 7.3'!E10/1000</f>
        <v>18.354167999999998</v>
      </c>
      <c r="F9" s="128">
        <f>'Table 7.3'!I10</f>
        <v>48.508982412636655</v>
      </c>
      <c r="I9" s="129"/>
    </row>
    <row r="10" spans="2:37" x14ac:dyDescent="0.25">
      <c r="B10" s="127">
        <v>1998</v>
      </c>
      <c r="C10" s="128">
        <f>'Table 7.3'!C11/1000</f>
        <v>68.939185874372171</v>
      </c>
      <c r="D10" s="128">
        <f>'Table 7.3'!D11/1000</f>
        <v>0.7701092159787627</v>
      </c>
      <c r="E10" s="128">
        <f>'Table 7.3'!E11/1000</f>
        <v>17.632036799999998</v>
      </c>
      <c r="F10" s="128">
        <f>'Table 7.3'!I11</f>
        <v>50.537039858393406</v>
      </c>
      <c r="I10" s="129"/>
    </row>
    <row r="11" spans="2:37" x14ac:dyDescent="0.25">
      <c r="B11" s="127">
        <v>1999</v>
      </c>
      <c r="C11" s="128">
        <f>'Table 7.3'!C12/1000</f>
        <v>70.865109761599612</v>
      </c>
      <c r="D11" s="128">
        <f>'Table 7.3'!D12/1000</f>
        <v>1.096604280088362</v>
      </c>
      <c r="E11" s="128">
        <f>'Table 7.3'!E12/1000</f>
        <v>19.317009599999999</v>
      </c>
      <c r="F11" s="128">
        <f>'Table 7.3'!I12</f>
        <v>50.451495881511249</v>
      </c>
      <c r="I11" s="129"/>
    </row>
    <row r="12" spans="2:37" x14ac:dyDescent="0.25">
      <c r="B12" s="127">
        <v>2000</v>
      </c>
      <c r="C12" s="128">
        <f>'Table 7.3'!C13/1000</f>
        <v>74.400145294048968</v>
      </c>
      <c r="D12" s="128">
        <f>'Table 7.3'!D13/1000</f>
        <v>3.8551062596463961</v>
      </c>
      <c r="E12" s="128">
        <f>'Table 7.3'!E13/1000</f>
        <v>19.818489599999996</v>
      </c>
      <c r="F12" s="128">
        <f>'Table 7.3'!I13</f>
        <v>50.726549434402578</v>
      </c>
      <c r="I12" s="129"/>
    </row>
    <row r="13" spans="2:37" x14ac:dyDescent="0.25">
      <c r="B13" s="127">
        <v>2001</v>
      </c>
      <c r="C13" s="128">
        <f>'Table 7.3'!C14/1000</f>
        <v>78.63899097225115</v>
      </c>
      <c r="D13" s="128">
        <f>'Table 7.3'!D14/1000</f>
        <v>3.9006541582295271</v>
      </c>
      <c r="E13" s="128">
        <f>'Table 7.3'!E14/1000</f>
        <v>20.159495999999997</v>
      </c>
      <c r="F13" s="128">
        <f>'Table 7.3'!I14</f>
        <v>54.578840814021625</v>
      </c>
      <c r="I13" s="129"/>
    </row>
    <row r="14" spans="2:37" x14ac:dyDescent="0.25">
      <c r="B14" s="127">
        <v>2002</v>
      </c>
      <c r="C14" s="128">
        <f>'Table 7.3'!C15/1000</f>
        <v>82.386717501536495</v>
      </c>
      <c r="D14" s="128">
        <f>'Table 7.3'!D15/1000</f>
        <v>8.7734443118818763</v>
      </c>
      <c r="E14" s="128">
        <f>'Table 7.3'!E15/1000</f>
        <v>16.107537599999997</v>
      </c>
      <c r="F14" s="128">
        <f>'Table 7.3'!I15</f>
        <v>57.50573558965462</v>
      </c>
      <c r="I14" s="129"/>
    </row>
    <row r="15" spans="2:37" x14ac:dyDescent="0.25">
      <c r="B15" s="127">
        <v>2003</v>
      </c>
      <c r="C15" s="128">
        <f>'Table 7.3'!C16/1000</f>
        <v>85.150067471316618</v>
      </c>
      <c r="D15" s="128">
        <f>'Table 7.3'!D16/1000</f>
        <v>13.083990116251092</v>
      </c>
      <c r="E15" s="128">
        <f>'Table 7.3'!E16/1000</f>
        <v>13.780670399999996</v>
      </c>
      <c r="F15" s="128">
        <f>'Table 7.3'!I16</f>
        <v>58.285406955065532</v>
      </c>
      <c r="I15" s="129"/>
    </row>
    <row r="16" spans="2:37" x14ac:dyDescent="0.25">
      <c r="B16" s="127">
        <v>2004</v>
      </c>
      <c r="C16" s="128">
        <f>'Table 7.3'!C17/1000</f>
        <v>87.563975654778702</v>
      </c>
      <c r="D16" s="128">
        <f>'Table 7.3'!D17/1000</f>
        <v>23.180452286600051</v>
      </c>
      <c r="E16" s="128">
        <f>'Table 7.3'!E17/1000</f>
        <v>16.749431999999999</v>
      </c>
      <c r="F16" s="128">
        <f>'Table 7.3'!I17</f>
        <v>47.634091368178645</v>
      </c>
      <c r="I16" s="129"/>
    </row>
    <row r="17" spans="2:9" x14ac:dyDescent="0.25">
      <c r="B17" s="127">
        <v>2005</v>
      </c>
      <c r="C17" s="128">
        <f>'Table 7.3'!C18/1000</f>
        <v>89.865439058835705</v>
      </c>
      <c r="D17" s="128">
        <f>'Table 7.3'!D18/1000</f>
        <v>28.638375015155155</v>
      </c>
      <c r="E17" s="128">
        <f>'Table 7.3'!E18/1000</f>
        <v>20.947121828197439</v>
      </c>
      <c r="F17" s="128">
        <f>'Table 7.3'!I18</f>
        <v>40.279942215483111</v>
      </c>
      <c r="I17" s="129"/>
    </row>
    <row r="18" spans="2:9" x14ac:dyDescent="0.25">
      <c r="B18" s="127">
        <v>2006</v>
      </c>
      <c r="C18" s="128">
        <f>'Table 7.3'!C19/1000</f>
        <v>92.35179697081449</v>
      </c>
      <c r="D18" s="128">
        <f>'Table 7.3'!D19/1000</f>
        <v>29.03387921880552</v>
      </c>
      <c r="E18" s="128">
        <f>'Table 7.3'!E19/1000</f>
        <v>21.346095869975453</v>
      </c>
      <c r="F18" s="128">
        <f>'Table 7.3'!I19</f>
        <v>41.971821882033524</v>
      </c>
      <c r="I18" s="129"/>
    </row>
    <row r="19" spans="2:9" x14ac:dyDescent="0.25">
      <c r="B19" s="127">
        <v>2007</v>
      </c>
      <c r="C19" s="128">
        <f>'Table 7.3'!C20/1000</f>
        <v>95.593688423775703</v>
      </c>
      <c r="D19" s="128">
        <f>'Table 7.3'!D20/1000</f>
        <v>40.395901535338119</v>
      </c>
      <c r="E19" s="128">
        <f>'Table 7.3'!E20/1000</f>
        <v>30.55807489898784</v>
      </c>
      <c r="F19" s="128">
        <f>'Table 7.3'!I20</f>
        <v>24.639711989449744</v>
      </c>
      <c r="I19" s="129"/>
    </row>
    <row r="20" spans="2:9" x14ac:dyDescent="0.25">
      <c r="B20" s="127">
        <v>2008</v>
      </c>
      <c r="C20" s="128">
        <f>'Table 7.3'!C21/1000</f>
        <v>98.10209877385509</v>
      </c>
      <c r="D20" s="128">
        <f>'Table 7.3'!D21/1000</f>
        <v>46.639681423965513</v>
      </c>
      <c r="E20" s="128">
        <f>'Table 7.3'!E21/1000</f>
        <v>32.908735617983019</v>
      </c>
      <c r="F20" s="128">
        <f>'Table 7.3'!I21</f>
        <v>18.553681731906558</v>
      </c>
      <c r="I20" s="129"/>
    </row>
    <row r="21" spans="2:9" x14ac:dyDescent="0.25">
      <c r="B21" s="127">
        <v>2009</v>
      </c>
      <c r="C21" s="128">
        <f>'Table 7.3'!C22/1000</f>
        <v>98.846529904859111</v>
      </c>
      <c r="D21" s="128">
        <f>'Table 7.3'!D22/1000</f>
        <v>52.050796665494886</v>
      </c>
      <c r="E21" s="128">
        <f>'Table 7.3'!E22/1000</f>
        <v>35.403536914307814</v>
      </c>
      <c r="F21" s="128">
        <f>'Table 7.3'!I22</f>
        <v>11.392196325056416</v>
      </c>
      <c r="I21" s="129"/>
    </row>
    <row r="22" spans="2:9" x14ac:dyDescent="0.25">
      <c r="B22" s="127">
        <v>2010</v>
      </c>
      <c r="C22" s="128">
        <f>'Table 7.3'!C23/1000</f>
        <v>98.123393582117217</v>
      </c>
      <c r="D22" s="128">
        <f>'Table 7.3'!D23/1000</f>
        <v>49.886651616194598</v>
      </c>
      <c r="E22" s="128">
        <f>'Table 7.3'!E23/1000</f>
        <v>37.09088167260812</v>
      </c>
      <c r="F22" s="128">
        <f>'Table 7.3'!I23</f>
        <v>11.145860293314501</v>
      </c>
      <c r="I22" s="129"/>
    </row>
    <row r="23" spans="2:9" x14ac:dyDescent="0.25">
      <c r="B23" s="127">
        <v>2011</v>
      </c>
      <c r="C23" s="128">
        <f>'Table 7.3'!C24/1000</f>
        <v>96.212327053281399</v>
      </c>
      <c r="D23" s="128">
        <f>'Table 7.3'!D24/1000</f>
        <v>44.205147505828833</v>
      </c>
      <c r="E23" s="128">
        <f>'Table 7.3'!E24/1000</f>
        <v>36.744734204808616</v>
      </c>
      <c r="F23" s="128">
        <f>'Table 7.3'!I24</f>
        <v>15.262445342643957</v>
      </c>
      <c r="I23" s="129"/>
    </row>
    <row r="24" spans="2:9" x14ac:dyDescent="0.25">
      <c r="B24" s="127">
        <v>2012</v>
      </c>
      <c r="C24" s="128">
        <f>'Table 7.3'!C25/1000</f>
        <v>93.335385167041423</v>
      </c>
      <c r="D24" s="128">
        <f>'Table 7.3'!D25/1000</f>
        <v>45.121026591181227</v>
      </c>
      <c r="E24" s="128">
        <f>'Table 7.3'!E25/1000</f>
        <v>36.102696669790639</v>
      </c>
      <c r="F24" s="128">
        <f>'Table 7.3'!I25</f>
        <v>12.111661906069566</v>
      </c>
      <c r="I24" s="129"/>
    </row>
    <row r="25" spans="2:9" x14ac:dyDescent="0.25">
      <c r="B25" s="127">
        <v>2013</v>
      </c>
      <c r="C25" s="128">
        <f>'Table 7.3'!C26/1000</f>
        <v>89.169691393917887</v>
      </c>
      <c r="D25" s="128">
        <f>'Table 7.3'!D26/1000</f>
        <v>38.988319076583487</v>
      </c>
      <c r="E25" s="128">
        <f>'Table 7.3'!E26/1000</f>
        <v>31.742574590387143</v>
      </c>
      <c r="F25" s="128">
        <f>'Table 7.3'!I26</f>
        <v>18.438797726947261</v>
      </c>
      <c r="I25" s="129"/>
    </row>
    <row r="26" spans="2:9" x14ac:dyDescent="0.25">
      <c r="B26" s="127">
        <v>2014</v>
      </c>
      <c r="C26" s="128">
        <f>'Table 7.3'!C27/1000</f>
        <v>84.277035412031651</v>
      </c>
      <c r="D26" s="128">
        <f>'Table 7.3'!D27/1000</f>
        <v>25.538513812113305</v>
      </c>
      <c r="E26" s="128">
        <f>'Table 7.3'!E27/1000</f>
        <v>32.814478770942905</v>
      </c>
      <c r="F26" s="128">
        <f>'Table 7.3'!I27</f>
        <v>25.924042828975434</v>
      </c>
      <c r="I26" s="129"/>
    </row>
    <row r="27" spans="2:9" x14ac:dyDescent="0.25">
      <c r="B27" s="127">
        <v>2015</v>
      </c>
      <c r="C27" s="128">
        <f>'Table 7.3'!C28/1000</f>
        <v>79.755026162076064</v>
      </c>
      <c r="D27" s="128">
        <f>'Table 7.3'!D28/1000</f>
        <v>15.61944080828834</v>
      </c>
      <c r="E27" s="128">
        <f>'Table 7.3'!E28/1000</f>
        <v>35.058517138384637</v>
      </c>
      <c r="F27" s="128">
        <f>'Table 7.3'!I28</f>
        <v>29.077068215403081</v>
      </c>
      <c r="I27" s="129"/>
    </row>
    <row r="28" spans="2:9" x14ac:dyDescent="0.25">
      <c r="B28" s="127">
        <v>2016</v>
      </c>
      <c r="C28" s="128">
        <f>'Table 7.3'!C29/1000</f>
        <v>76.375494758456142</v>
      </c>
      <c r="D28" s="128">
        <f>'Table 7.3'!D29/1000</f>
        <v>13.076513944337128</v>
      </c>
      <c r="E28" s="128">
        <f>'Table 7.3'!E29/1000</f>
        <v>33.316546443635531</v>
      </c>
      <c r="F28" s="128">
        <f>'Table 7.3'!I29</f>
        <v>29.982434370483482</v>
      </c>
      <c r="I28" s="129"/>
    </row>
    <row r="29" spans="2:9" x14ac:dyDescent="0.25">
      <c r="B29" s="127">
        <v>2017</v>
      </c>
      <c r="C29" s="128">
        <f>'Table 7.3'!C30/1000</f>
        <v>73.506446170345612</v>
      </c>
      <c r="D29" s="128">
        <f>'Table 7.3'!D30/1000</f>
        <v>12.043134871542373</v>
      </c>
      <c r="E29" s="128">
        <f>'Table 7.3'!E30/1000</f>
        <v>32.747101772118484</v>
      </c>
      <c r="F29" s="128">
        <f>'Table 7.3'!I30</f>
        <v>28.716209526684761</v>
      </c>
      <c r="I29" s="129"/>
    </row>
    <row r="30" spans="2:9" x14ac:dyDescent="0.25">
      <c r="B30" s="127">
        <v>2018</v>
      </c>
      <c r="C30" s="128">
        <f>'Table 7.3'!C31/1000</f>
        <v>70.115294832234198</v>
      </c>
      <c r="D30" s="128">
        <f>'Table 7.3'!D31/1000</f>
        <v>14.240193187481069</v>
      </c>
      <c r="E30" s="128">
        <f>'Table 7.3'!E31/1000</f>
        <v>28.166727849166563</v>
      </c>
      <c r="F30" s="128">
        <f>'Table 7.3'!I31</f>
        <v>27.708373795586564</v>
      </c>
      <c r="I30" s="129"/>
    </row>
    <row r="31" spans="2:9" x14ac:dyDescent="0.25">
      <c r="B31" s="127">
        <v>2019</v>
      </c>
      <c r="C31" s="128">
        <f>'Table 7.3'!C32/1000</f>
        <v>66.434590004725848</v>
      </c>
      <c r="D31" s="128">
        <f>'Table 7.3'!D32/1000</f>
        <v>13.236948956890107</v>
      </c>
      <c r="E31" s="128">
        <f>'Table 7.3'!E32/1000</f>
        <v>26.122547809100396</v>
      </c>
      <c r="F31" s="128">
        <f>'Table 7.3'!I32</f>
        <v>27.075093238735345</v>
      </c>
      <c r="I31" s="129"/>
    </row>
    <row r="32" spans="2:9" x14ac:dyDescent="0.25">
      <c r="B32" s="127">
        <v>2020</v>
      </c>
      <c r="C32" s="128">
        <f>'Table 7.3'!C33/1000</f>
        <v>62.854320341862426</v>
      </c>
      <c r="D32" s="128">
        <f>'Table 7.3'!D33/1000</f>
        <v>11.861164778432496</v>
      </c>
      <c r="E32" s="128">
        <f>'Table 7.3'!E33/1000</f>
        <v>24.275711231645698</v>
      </c>
      <c r="F32" s="128">
        <f>'Table 7.3'!I33</f>
        <v>26.717444331784229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035DB-9914-492F-8D33-0568C0CF4963}">
  <sheetPr>
    <tabColor rgb="FF92D050"/>
  </sheetPr>
  <dimension ref="B2:N33"/>
  <sheetViews>
    <sheetView zoomScale="80" zoomScaleNormal="80" workbookViewId="0">
      <selection activeCell="K1" sqref="K1:K1048576"/>
    </sheetView>
  </sheetViews>
  <sheetFormatPr defaultRowHeight="15" x14ac:dyDescent="0.25"/>
  <cols>
    <col min="1" max="1" width="5.5703125" style="102" customWidth="1"/>
    <col min="2" max="2" width="5.85546875" style="102" bestFit="1" customWidth="1"/>
    <col min="3" max="3" width="16.28515625" style="102" customWidth="1"/>
    <col min="4" max="4" width="15.5703125" style="102" customWidth="1"/>
    <col min="5" max="6" width="16.28515625" style="102" customWidth="1"/>
    <col min="7" max="7" width="15" style="102" customWidth="1"/>
    <col min="8" max="8" width="13.42578125" style="102" customWidth="1"/>
    <col min="9" max="9" width="13" style="102" customWidth="1"/>
    <col min="10" max="10" width="16.28515625" style="102" customWidth="1"/>
    <col min="11" max="11" width="7.7109375" style="102" bestFit="1" customWidth="1"/>
    <col min="12" max="12" width="6.7109375" style="102" bestFit="1" customWidth="1"/>
    <col min="13" max="16384" width="9.140625" style="102"/>
  </cols>
  <sheetData>
    <row r="2" spans="2:14" ht="48" x14ac:dyDescent="0.25">
      <c r="B2" s="130"/>
      <c r="C2" s="130" t="s">
        <v>107</v>
      </c>
      <c r="D2" s="130" t="s">
        <v>108</v>
      </c>
      <c r="E2" s="130" t="s">
        <v>109</v>
      </c>
      <c r="F2" s="130" t="s">
        <v>110</v>
      </c>
      <c r="G2" s="130" t="s">
        <v>111</v>
      </c>
      <c r="H2" s="130" t="s">
        <v>112</v>
      </c>
      <c r="I2" s="130" t="s">
        <v>113</v>
      </c>
      <c r="J2" s="125"/>
      <c r="K2" s="131"/>
    </row>
    <row r="3" spans="2:14" x14ac:dyDescent="0.25">
      <c r="B3" s="132">
        <v>1990</v>
      </c>
      <c r="C3" s="59">
        <v>52723.000185831988</v>
      </c>
      <c r="D3" s="59">
        <v>0</v>
      </c>
      <c r="E3" s="59">
        <v>0</v>
      </c>
      <c r="F3" s="59">
        <f>SUM(D3:E3)</f>
        <v>0</v>
      </c>
      <c r="G3" s="62">
        <f t="shared" ref="G3:G12" si="0">F3/C3</f>
        <v>0</v>
      </c>
      <c r="H3" s="60">
        <v>52723.000185831988</v>
      </c>
      <c r="I3" s="59">
        <f>H3/1000</f>
        <v>52.723000185831985</v>
      </c>
      <c r="J3" s="59"/>
      <c r="K3" s="133"/>
      <c r="N3" s="61"/>
    </row>
    <row r="4" spans="2:14" hidden="1" x14ac:dyDescent="0.25">
      <c r="B4" s="132">
        <v>1991</v>
      </c>
      <c r="C4" s="59">
        <v>55943.04958481319</v>
      </c>
      <c r="D4" s="59"/>
      <c r="E4" s="59"/>
      <c r="F4" s="60">
        <f t="shared" ref="F4:F17" si="1">SUM(D4:E4)</f>
        <v>0</v>
      </c>
      <c r="G4" s="62">
        <f t="shared" si="0"/>
        <v>0</v>
      </c>
      <c r="H4" s="60">
        <v>55943.04958481319</v>
      </c>
      <c r="I4" s="59">
        <f t="shared" ref="I4:I33" si="2">H4/1000</f>
        <v>55.943049584813188</v>
      </c>
      <c r="J4" s="59"/>
      <c r="K4" s="133"/>
      <c r="N4" s="61"/>
    </row>
    <row r="5" spans="2:14" hidden="1" x14ac:dyDescent="0.25">
      <c r="B5" s="132">
        <v>1992</v>
      </c>
      <c r="C5" s="59">
        <v>58457.317566847923</v>
      </c>
      <c r="D5" s="59"/>
      <c r="E5" s="59"/>
      <c r="F5" s="60">
        <f t="shared" si="1"/>
        <v>0</v>
      </c>
      <c r="G5" s="62">
        <f t="shared" si="0"/>
        <v>0</v>
      </c>
      <c r="H5" s="60">
        <v>58457.317566847923</v>
      </c>
      <c r="I5" s="59">
        <f t="shared" si="2"/>
        <v>58.457317566847927</v>
      </c>
      <c r="J5" s="59"/>
      <c r="K5" s="133"/>
      <c r="N5" s="61"/>
    </row>
    <row r="6" spans="2:14" hidden="1" x14ac:dyDescent="0.25">
      <c r="B6" s="132">
        <v>1993</v>
      </c>
      <c r="C6" s="59">
        <v>60423.525072605109</v>
      </c>
      <c r="D6" s="59"/>
      <c r="E6" s="59"/>
      <c r="F6" s="60">
        <f t="shared" si="1"/>
        <v>0</v>
      </c>
      <c r="G6" s="62">
        <f t="shared" si="0"/>
        <v>0</v>
      </c>
      <c r="H6" s="60">
        <v>60423.525072605109</v>
      </c>
      <c r="I6" s="59">
        <f t="shared" si="2"/>
        <v>60.423525072605109</v>
      </c>
      <c r="J6" s="59"/>
      <c r="K6" s="133"/>
      <c r="N6" s="61"/>
    </row>
    <row r="7" spans="2:14" hidden="1" x14ac:dyDescent="0.25">
      <c r="B7" s="132">
        <v>1994</v>
      </c>
      <c r="C7" s="59">
        <v>62242.640281072745</v>
      </c>
      <c r="D7" s="59"/>
      <c r="E7" s="59"/>
      <c r="F7" s="60">
        <f t="shared" si="1"/>
        <v>0</v>
      </c>
      <c r="G7" s="62">
        <f t="shared" si="0"/>
        <v>0</v>
      </c>
      <c r="H7" s="60">
        <v>62242.640281072745</v>
      </c>
      <c r="I7" s="59">
        <f t="shared" si="2"/>
        <v>62.242640281072745</v>
      </c>
      <c r="J7" s="59"/>
      <c r="K7" s="133"/>
      <c r="N7" s="61"/>
    </row>
    <row r="8" spans="2:14" x14ac:dyDescent="0.25">
      <c r="B8" s="132">
        <v>1995</v>
      </c>
      <c r="C8" s="59">
        <v>63710.36361082708</v>
      </c>
      <c r="D8" s="60">
        <v>0</v>
      </c>
      <c r="E8" s="59">
        <v>0</v>
      </c>
      <c r="F8" s="60">
        <f t="shared" si="1"/>
        <v>0</v>
      </c>
      <c r="G8" s="62">
        <f t="shared" si="0"/>
        <v>0</v>
      </c>
      <c r="H8" s="60">
        <v>63710.36361082708</v>
      </c>
      <c r="I8" s="59">
        <f t="shared" si="2"/>
        <v>63.710363610827081</v>
      </c>
      <c r="J8" s="59"/>
      <c r="K8" s="133"/>
      <c r="N8" s="61"/>
    </row>
    <row r="9" spans="2:14" hidden="1" x14ac:dyDescent="0.25">
      <c r="B9" s="132">
        <v>1996</v>
      </c>
      <c r="C9" s="59">
        <v>65350.976507549443</v>
      </c>
      <c r="D9" s="59">
        <v>598.84647994659542</v>
      </c>
      <c r="E9" s="59">
        <v>5877.3455999999996</v>
      </c>
      <c r="F9" s="60">
        <f t="shared" si="1"/>
        <v>6476.1920799465952</v>
      </c>
      <c r="G9" s="62">
        <f t="shared" si="0"/>
        <v>9.9098627534639147E-2</v>
      </c>
      <c r="H9" s="60">
        <v>58874.784427602848</v>
      </c>
      <c r="I9" s="59">
        <f t="shared" si="2"/>
        <v>58.874784427602847</v>
      </c>
      <c r="J9" s="59"/>
      <c r="K9" s="133"/>
      <c r="N9" s="61"/>
    </row>
    <row r="10" spans="2:14" hidden="1" x14ac:dyDescent="0.25">
      <c r="B10" s="132">
        <v>1997</v>
      </c>
      <c r="C10" s="59">
        <v>67454.988377486443</v>
      </c>
      <c r="D10" s="59">
        <v>591.83796484978848</v>
      </c>
      <c r="E10" s="59">
        <v>18354.167999999998</v>
      </c>
      <c r="F10" s="60">
        <f t="shared" si="1"/>
        <v>18946.005964849785</v>
      </c>
      <c r="G10" s="62">
        <f t="shared" si="0"/>
        <v>0.28086886412055395</v>
      </c>
      <c r="H10" s="60">
        <v>48508.982412636658</v>
      </c>
      <c r="I10" s="59">
        <f t="shared" si="2"/>
        <v>48.508982412636655</v>
      </c>
      <c r="J10" s="59"/>
      <c r="K10" s="133"/>
      <c r="N10" s="61"/>
    </row>
    <row r="11" spans="2:14" hidden="1" x14ac:dyDescent="0.25">
      <c r="B11" s="132">
        <v>1998</v>
      </c>
      <c r="C11" s="59">
        <v>68939.185874372168</v>
      </c>
      <c r="D11" s="59">
        <v>770.10921597876268</v>
      </c>
      <c r="E11" s="59">
        <v>17632.036799999998</v>
      </c>
      <c r="F11" s="60">
        <f t="shared" si="1"/>
        <v>18402.14601597876</v>
      </c>
      <c r="G11" s="62">
        <f t="shared" si="0"/>
        <v>0.26693303355094705</v>
      </c>
      <c r="H11" s="60">
        <v>50537.039858393407</v>
      </c>
      <c r="I11" s="59">
        <f t="shared" si="2"/>
        <v>50.537039858393406</v>
      </c>
      <c r="J11" s="59"/>
      <c r="K11" s="133"/>
      <c r="N11" s="61"/>
    </row>
    <row r="12" spans="2:14" hidden="1" x14ac:dyDescent="0.25">
      <c r="B12" s="132">
        <v>1999</v>
      </c>
      <c r="C12" s="59">
        <v>70865.109761599611</v>
      </c>
      <c r="D12" s="59">
        <v>1096.604280088362</v>
      </c>
      <c r="E12" s="59">
        <v>19317.009599999998</v>
      </c>
      <c r="F12" s="60">
        <f t="shared" si="1"/>
        <v>20413.61388008836</v>
      </c>
      <c r="G12" s="62">
        <f t="shared" si="0"/>
        <v>0.28806296848706908</v>
      </c>
      <c r="H12" s="60">
        <v>50451.495881511248</v>
      </c>
      <c r="I12" s="59">
        <f t="shared" si="2"/>
        <v>50.451495881511249</v>
      </c>
      <c r="J12" s="59"/>
      <c r="K12" s="133"/>
      <c r="N12" s="61"/>
    </row>
    <row r="13" spans="2:14" x14ac:dyDescent="0.25">
      <c r="B13" s="132">
        <v>2000</v>
      </c>
      <c r="C13" s="59">
        <v>74400.145294048969</v>
      </c>
      <c r="D13" s="59">
        <v>3855.1062596463962</v>
      </c>
      <c r="E13" s="59">
        <v>19818.489599999997</v>
      </c>
      <c r="F13" s="60">
        <f t="shared" si="1"/>
        <v>23673.595859646393</v>
      </c>
      <c r="G13" s="62">
        <f>F13/C13</f>
        <v>0.31819287134564195</v>
      </c>
      <c r="H13" s="60">
        <v>50726.549434402579</v>
      </c>
      <c r="I13" s="59">
        <f t="shared" si="2"/>
        <v>50.726549434402578</v>
      </c>
      <c r="J13" s="59"/>
      <c r="K13" s="133"/>
      <c r="N13" s="61"/>
    </row>
    <row r="14" spans="2:14" hidden="1" x14ac:dyDescent="0.25">
      <c r="B14" s="132">
        <v>2001</v>
      </c>
      <c r="C14" s="59">
        <v>78638.990972251151</v>
      </c>
      <c r="D14" s="59">
        <v>3900.6541582295272</v>
      </c>
      <c r="E14" s="59">
        <v>20159.495999999996</v>
      </c>
      <c r="F14" s="60">
        <f t="shared" si="1"/>
        <v>24060.150158229524</v>
      </c>
      <c r="G14" s="62">
        <f t="shared" ref="G14:G33" si="3">F14/C14</f>
        <v>0.30595700505261414</v>
      </c>
      <c r="H14" s="60">
        <v>54578.840814021627</v>
      </c>
      <c r="I14" s="59">
        <f t="shared" si="2"/>
        <v>54.578840814021625</v>
      </c>
      <c r="J14" s="59"/>
      <c r="K14" s="133"/>
      <c r="N14" s="61"/>
    </row>
    <row r="15" spans="2:14" hidden="1" x14ac:dyDescent="0.25">
      <c r="B15" s="132">
        <v>2002</v>
      </c>
      <c r="C15" s="59">
        <v>82386.717501536492</v>
      </c>
      <c r="D15" s="59">
        <v>8773.4443118818763</v>
      </c>
      <c r="E15" s="59">
        <v>16107.537599999998</v>
      </c>
      <c r="F15" s="60">
        <f t="shared" si="1"/>
        <v>24880.981911881874</v>
      </c>
      <c r="G15" s="62">
        <f t="shared" si="3"/>
        <v>0.30200234535886017</v>
      </c>
      <c r="H15" s="60">
        <v>57505.735589654621</v>
      </c>
      <c r="I15" s="59">
        <f t="shared" si="2"/>
        <v>57.50573558965462</v>
      </c>
      <c r="J15" s="59"/>
      <c r="K15" s="133"/>
      <c r="N15" s="61"/>
    </row>
    <row r="16" spans="2:14" hidden="1" x14ac:dyDescent="0.25">
      <c r="B16" s="132">
        <v>2003</v>
      </c>
      <c r="C16" s="59">
        <v>85150.067471316623</v>
      </c>
      <c r="D16" s="59">
        <v>13083.990116251092</v>
      </c>
      <c r="E16" s="59">
        <v>13780.670399999997</v>
      </c>
      <c r="F16" s="60">
        <f t="shared" si="1"/>
        <v>26864.66051625109</v>
      </c>
      <c r="G16" s="62">
        <f t="shared" si="3"/>
        <v>0.31549781831119078</v>
      </c>
      <c r="H16" s="60">
        <v>58285.406955065533</v>
      </c>
      <c r="I16" s="59">
        <f t="shared" si="2"/>
        <v>58.285406955065532</v>
      </c>
      <c r="J16" s="59"/>
      <c r="K16" s="133"/>
      <c r="N16" s="61"/>
    </row>
    <row r="17" spans="2:14" hidden="1" x14ac:dyDescent="0.25">
      <c r="B17" s="132">
        <v>2004</v>
      </c>
      <c r="C17" s="59">
        <v>87563.975654778696</v>
      </c>
      <c r="D17" s="59">
        <v>23180.452286600052</v>
      </c>
      <c r="E17" s="59">
        <v>16749.431999999997</v>
      </c>
      <c r="F17" s="60">
        <f t="shared" si="1"/>
        <v>39929.884286600049</v>
      </c>
      <c r="G17" s="62">
        <f t="shared" si="3"/>
        <v>0.456008124208793</v>
      </c>
      <c r="H17" s="60">
        <v>47634.091368178648</v>
      </c>
      <c r="I17" s="59">
        <f t="shared" si="2"/>
        <v>47.634091368178645</v>
      </c>
      <c r="J17" s="59"/>
      <c r="K17" s="133"/>
      <c r="N17" s="61"/>
    </row>
    <row r="18" spans="2:14" x14ac:dyDescent="0.25">
      <c r="B18" s="132">
        <v>2005</v>
      </c>
      <c r="C18" s="59">
        <v>89865.439058835706</v>
      </c>
      <c r="D18" s="59">
        <v>28638.375015155154</v>
      </c>
      <c r="E18" s="59">
        <v>20947.12182819744</v>
      </c>
      <c r="F18" s="60">
        <f t="shared" ref="F18:F23" si="4">SUM(D18:E18)</f>
        <v>49585.496843352594</v>
      </c>
      <c r="G18" s="62">
        <f t="shared" si="3"/>
        <v>0.551774935533209</v>
      </c>
      <c r="H18" s="60">
        <v>40279.942215483112</v>
      </c>
      <c r="I18" s="59">
        <f t="shared" si="2"/>
        <v>40.279942215483111</v>
      </c>
      <c r="J18" s="59"/>
      <c r="K18" s="133"/>
      <c r="N18" s="61"/>
    </row>
    <row r="19" spans="2:14" hidden="1" x14ac:dyDescent="0.25">
      <c r="B19" s="132">
        <v>2006</v>
      </c>
      <c r="C19" s="59">
        <v>92351.796970814496</v>
      </c>
      <c r="D19" s="59">
        <v>29033.879218805519</v>
      </c>
      <c r="E19" s="59">
        <v>21346.095869975452</v>
      </c>
      <c r="F19" s="60">
        <f t="shared" si="4"/>
        <v>50379.975088780971</v>
      </c>
      <c r="G19" s="62">
        <f t="shared" si="3"/>
        <v>0.54552241257094669</v>
      </c>
      <c r="H19" s="60">
        <v>41971.821882033524</v>
      </c>
      <c r="I19" s="59">
        <f t="shared" si="2"/>
        <v>41.971821882033524</v>
      </c>
      <c r="J19" s="59"/>
      <c r="K19" s="133"/>
      <c r="N19" s="61"/>
    </row>
    <row r="20" spans="2:14" hidden="1" x14ac:dyDescent="0.25">
      <c r="B20" s="132">
        <v>2007</v>
      </c>
      <c r="C20" s="59">
        <v>95593.688423775704</v>
      </c>
      <c r="D20" s="59">
        <v>40395.901535338118</v>
      </c>
      <c r="E20" s="59">
        <v>30558.074898987841</v>
      </c>
      <c r="F20" s="60">
        <f t="shared" si="4"/>
        <v>70953.976434325959</v>
      </c>
      <c r="G20" s="62">
        <f t="shared" si="3"/>
        <v>0.74224540975739306</v>
      </c>
      <c r="H20" s="60">
        <v>24639.711989449745</v>
      </c>
      <c r="I20" s="59">
        <f t="shared" si="2"/>
        <v>24.639711989449744</v>
      </c>
      <c r="J20" s="59"/>
      <c r="K20" s="133"/>
      <c r="N20" s="61"/>
    </row>
    <row r="21" spans="2:14" hidden="1" x14ac:dyDescent="0.25">
      <c r="B21" s="132">
        <v>2008</v>
      </c>
      <c r="C21" s="59">
        <v>98102.09877385509</v>
      </c>
      <c r="D21" s="59">
        <v>46639.681423965514</v>
      </c>
      <c r="E21" s="59">
        <v>32908.735617983017</v>
      </c>
      <c r="F21" s="60">
        <f t="shared" si="4"/>
        <v>79548.417041948531</v>
      </c>
      <c r="G21" s="62">
        <f t="shared" si="3"/>
        <v>0.81087375332635347</v>
      </c>
      <c r="H21" s="60">
        <v>18553.681731906559</v>
      </c>
      <c r="I21" s="59">
        <f t="shared" si="2"/>
        <v>18.553681731906558</v>
      </c>
      <c r="J21" s="59"/>
      <c r="K21" s="133"/>
      <c r="N21" s="61"/>
    </row>
    <row r="22" spans="2:14" hidden="1" x14ac:dyDescent="0.25">
      <c r="B22" s="132">
        <v>2009</v>
      </c>
      <c r="C22" s="59">
        <v>98846.529904859111</v>
      </c>
      <c r="D22" s="59">
        <v>52050.796665494883</v>
      </c>
      <c r="E22" s="59">
        <v>35403.536914307813</v>
      </c>
      <c r="F22" s="60">
        <f t="shared" si="4"/>
        <v>87454.333579802696</v>
      </c>
      <c r="G22" s="62">
        <f t="shared" si="3"/>
        <v>0.88474864685668242</v>
      </c>
      <c r="H22" s="60">
        <v>11392.196325056415</v>
      </c>
      <c r="I22" s="59">
        <f t="shared" si="2"/>
        <v>11.392196325056416</v>
      </c>
      <c r="J22" s="59"/>
      <c r="K22" s="133"/>
      <c r="N22" s="61"/>
    </row>
    <row r="23" spans="2:14" x14ac:dyDescent="0.25">
      <c r="B23" s="132">
        <v>2010</v>
      </c>
      <c r="C23" s="59">
        <v>98123.39358211722</v>
      </c>
      <c r="D23" s="59">
        <v>49886.651616194598</v>
      </c>
      <c r="E23" s="59">
        <v>37090.88167260812</v>
      </c>
      <c r="F23" s="59">
        <f t="shared" si="4"/>
        <v>86977.533288802719</v>
      </c>
      <c r="G23" s="62">
        <f t="shared" si="3"/>
        <v>0.88640975524366894</v>
      </c>
      <c r="H23" s="60">
        <v>11145.860293314501</v>
      </c>
      <c r="I23" s="59">
        <f t="shared" si="2"/>
        <v>11.145860293314501</v>
      </c>
      <c r="J23" s="59"/>
      <c r="K23" s="133"/>
      <c r="N23" s="61"/>
    </row>
    <row r="24" spans="2:14" x14ac:dyDescent="0.25">
      <c r="B24" s="132">
        <v>2011</v>
      </c>
      <c r="C24" s="59">
        <v>96212.327053281406</v>
      </c>
      <c r="D24" s="59">
        <v>44205.147505828834</v>
      </c>
      <c r="E24" s="59">
        <v>36744.734204808614</v>
      </c>
      <c r="F24" s="59">
        <f t="shared" ref="F24:F33" si="5">SUM(D24:E24)</f>
        <v>80949.881710637448</v>
      </c>
      <c r="G24" s="62">
        <f t="shared" si="3"/>
        <v>0.84136704921198124</v>
      </c>
      <c r="H24" s="60">
        <v>15262.445342643958</v>
      </c>
      <c r="I24" s="59">
        <f t="shared" si="2"/>
        <v>15.262445342643957</v>
      </c>
      <c r="J24" s="59"/>
      <c r="K24" s="133"/>
      <c r="N24" s="61"/>
    </row>
    <row r="25" spans="2:14" x14ac:dyDescent="0.25">
      <c r="B25" s="132">
        <v>2012</v>
      </c>
      <c r="C25" s="59">
        <v>93335.38516704143</v>
      </c>
      <c r="D25" s="59">
        <v>45121.026591181224</v>
      </c>
      <c r="E25" s="59">
        <v>36102.696669790639</v>
      </c>
      <c r="F25" s="59">
        <f t="shared" si="5"/>
        <v>81223.723260971863</v>
      </c>
      <c r="G25" s="62">
        <f t="shared" si="3"/>
        <v>0.87023504660752782</v>
      </c>
      <c r="H25" s="60">
        <v>12111.661906069567</v>
      </c>
      <c r="I25" s="59">
        <f t="shared" si="2"/>
        <v>12.111661906069566</v>
      </c>
      <c r="J25" s="59"/>
      <c r="K25" s="133"/>
      <c r="N25" s="61"/>
    </row>
    <row r="26" spans="2:14" x14ac:dyDescent="0.25">
      <c r="B26" s="132">
        <v>2013</v>
      </c>
      <c r="C26" s="59">
        <v>89169.691393917892</v>
      </c>
      <c r="D26" s="59">
        <v>38988.319076583488</v>
      </c>
      <c r="E26" s="59">
        <v>31742.574590387143</v>
      </c>
      <c r="F26" s="59">
        <f t="shared" si="5"/>
        <v>70730.893666970631</v>
      </c>
      <c r="G26" s="62">
        <f t="shared" si="3"/>
        <v>0.79321675965556904</v>
      </c>
      <c r="H26" s="60">
        <v>18438.797726947261</v>
      </c>
      <c r="I26" s="59">
        <f t="shared" si="2"/>
        <v>18.438797726947261</v>
      </c>
      <c r="J26" s="59"/>
      <c r="K26" s="133"/>
      <c r="N26" s="61"/>
    </row>
    <row r="27" spans="2:14" x14ac:dyDescent="0.25">
      <c r="B27" s="132">
        <v>2014</v>
      </c>
      <c r="C27" s="59">
        <v>84277.035412031648</v>
      </c>
      <c r="D27" s="59">
        <v>25538.513812113306</v>
      </c>
      <c r="E27" s="59">
        <v>32814.478770942907</v>
      </c>
      <c r="F27" s="59">
        <f t="shared" si="5"/>
        <v>58352.992583056213</v>
      </c>
      <c r="G27" s="62">
        <f t="shared" si="3"/>
        <v>0.69239493650633988</v>
      </c>
      <c r="H27" s="60">
        <v>25924.042828975435</v>
      </c>
      <c r="I27" s="59">
        <f t="shared" si="2"/>
        <v>25.924042828975434</v>
      </c>
      <c r="J27" s="59"/>
      <c r="K27" s="133"/>
      <c r="N27" s="61"/>
    </row>
    <row r="28" spans="2:14" x14ac:dyDescent="0.25">
      <c r="B28" s="132">
        <v>2015</v>
      </c>
      <c r="C28" s="59">
        <v>79755.026162076058</v>
      </c>
      <c r="D28" s="59">
        <v>15619.44080828834</v>
      </c>
      <c r="E28" s="59">
        <v>35058.517138384639</v>
      </c>
      <c r="F28" s="59">
        <f t="shared" si="5"/>
        <v>50677.957946672977</v>
      </c>
      <c r="G28" s="62">
        <f t="shared" si="3"/>
        <v>0.63542024102263561</v>
      </c>
      <c r="H28" s="60">
        <v>29077.06821540308</v>
      </c>
      <c r="I28" s="59">
        <f t="shared" si="2"/>
        <v>29.077068215403081</v>
      </c>
      <c r="J28" s="59"/>
      <c r="K28" s="133"/>
      <c r="N28" s="61"/>
    </row>
    <row r="29" spans="2:14" x14ac:dyDescent="0.25">
      <c r="B29" s="132">
        <v>2016</v>
      </c>
      <c r="C29" s="59">
        <v>76375.494758456145</v>
      </c>
      <c r="D29" s="59">
        <v>13076.513944337128</v>
      </c>
      <c r="E29" s="59">
        <v>33316.546443635532</v>
      </c>
      <c r="F29" s="59">
        <f t="shared" si="5"/>
        <v>46393.060387972662</v>
      </c>
      <c r="G29" s="62">
        <f t="shared" si="3"/>
        <v>0.60743384425455538</v>
      </c>
      <c r="H29" s="60">
        <v>29982.434370483483</v>
      </c>
      <c r="I29" s="59">
        <f t="shared" si="2"/>
        <v>29.982434370483482</v>
      </c>
      <c r="J29" s="59"/>
      <c r="K29" s="133"/>
    </row>
    <row r="30" spans="2:14" x14ac:dyDescent="0.25">
      <c r="B30" s="132">
        <v>2017</v>
      </c>
      <c r="C30" s="59">
        <v>73506.446170345618</v>
      </c>
      <c r="D30" s="59">
        <v>12043.134871542372</v>
      </c>
      <c r="E30" s="59">
        <v>32747.101772118483</v>
      </c>
      <c r="F30" s="59">
        <f t="shared" si="5"/>
        <v>44790.236643660857</v>
      </c>
      <c r="G30" s="62">
        <f t="shared" si="3"/>
        <v>0.60933753401521928</v>
      </c>
      <c r="H30" s="59">
        <v>28716.209526684761</v>
      </c>
      <c r="I30" s="59">
        <f t="shared" si="2"/>
        <v>28.716209526684761</v>
      </c>
      <c r="J30" s="59"/>
      <c r="K30" s="133"/>
    </row>
    <row r="31" spans="2:14" x14ac:dyDescent="0.25">
      <c r="B31" s="132">
        <v>2018</v>
      </c>
      <c r="C31" s="59">
        <v>70115.294832234198</v>
      </c>
      <c r="D31" s="59">
        <v>14240.193187481069</v>
      </c>
      <c r="E31" s="59">
        <v>28166.727849166564</v>
      </c>
      <c r="F31" s="59">
        <f t="shared" si="5"/>
        <v>42406.921036647633</v>
      </c>
      <c r="G31" s="62">
        <f t="shared" si="3"/>
        <v>0.60481698234479708</v>
      </c>
      <c r="H31" s="59">
        <v>27708.373795586565</v>
      </c>
      <c r="I31" s="59">
        <f t="shared" si="2"/>
        <v>27.708373795586564</v>
      </c>
      <c r="J31" s="59"/>
      <c r="K31" s="133"/>
    </row>
    <row r="32" spans="2:14" x14ac:dyDescent="0.25">
      <c r="B32" s="132">
        <v>2019</v>
      </c>
      <c r="C32" s="59">
        <v>66434.590004725847</v>
      </c>
      <c r="D32" s="59">
        <v>13236.948956890106</v>
      </c>
      <c r="E32" s="59">
        <v>26122.547809100397</v>
      </c>
      <c r="F32" s="59">
        <f t="shared" si="5"/>
        <v>39359.496765990501</v>
      </c>
      <c r="G32" s="62">
        <f t="shared" si="3"/>
        <v>0.59245487573853695</v>
      </c>
      <c r="H32" s="59">
        <v>27075.093238735346</v>
      </c>
      <c r="I32" s="59">
        <f t="shared" si="2"/>
        <v>27.075093238735345</v>
      </c>
      <c r="J32" s="59"/>
      <c r="K32" s="133"/>
    </row>
    <row r="33" spans="2:11" x14ac:dyDescent="0.25">
      <c r="B33" s="134">
        <v>2020</v>
      </c>
      <c r="C33" s="63">
        <v>62854.320341862425</v>
      </c>
      <c r="D33" s="63">
        <v>11861.164778432496</v>
      </c>
      <c r="E33" s="63">
        <v>24275.711231645699</v>
      </c>
      <c r="F33" s="63">
        <f t="shared" si="5"/>
        <v>36136.876010078195</v>
      </c>
      <c r="G33" s="64">
        <f t="shared" si="3"/>
        <v>0.57493066210136401</v>
      </c>
      <c r="H33" s="63">
        <v>26717.444331784231</v>
      </c>
      <c r="I33" s="63">
        <f t="shared" si="2"/>
        <v>26.717444331784229</v>
      </c>
      <c r="J33" s="59"/>
      <c r="K33" s="133"/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298BE-65B6-444D-A1FE-639C46EC32D7}">
  <sheetPr>
    <tabColor rgb="FF92D050"/>
  </sheetPr>
  <dimension ref="B1:K50"/>
  <sheetViews>
    <sheetView zoomScale="75" zoomScaleNormal="75" workbookViewId="0">
      <selection activeCell="AJ29" sqref="AJ29"/>
    </sheetView>
  </sheetViews>
  <sheetFormatPr defaultRowHeight="15" x14ac:dyDescent="0.25"/>
  <cols>
    <col min="1" max="1" width="2.85546875" style="48" customWidth="1"/>
    <col min="2" max="2" width="23.42578125" style="136" customWidth="1"/>
    <col min="3" max="3" width="37.5703125" style="136" customWidth="1"/>
    <col min="4" max="4" width="11.42578125" style="136" bestFit="1" customWidth="1"/>
    <col min="5" max="5" width="23.7109375" style="136" customWidth="1"/>
    <col min="6" max="6" width="36.7109375" style="136" customWidth="1"/>
    <col min="7" max="7" width="47.5703125" style="136" customWidth="1"/>
    <col min="8" max="8" width="25" style="136" customWidth="1"/>
    <col min="9" max="16384" width="9.140625" style="48"/>
  </cols>
  <sheetData>
    <row r="1" spans="2:7" x14ac:dyDescent="0.25">
      <c r="B1" s="135" t="s">
        <v>114</v>
      </c>
    </row>
    <row r="2" spans="2:7" x14ac:dyDescent="0.25">
      <c r="B2" s="47"/>
    </row>
    <row r="3" spans="2:7" ht="30" x14ac:dyDescent="0.25">
      <c r="B3" s="81" t="s">
        <v>115</v>
      </c>
      <c r="C3" s="81" t="s">
        <v>116</v>
      </c>
      <c r="D3" s="81" t="s">
        <v>117</v>
      </c>
      <c r="E3" s="81" t="s">
        <v>118</v>
      </c>
      <c r="F3" s="81" t="s">
        <v>119</v>
      </c>
    </row>
    <row r="4" spans="2:7" ht="30" x14ac:dyDescent="0.25">
      <c r="B4" s="137" t="s">
        <v>120</v>
      </c>
      <c r="C4" s="137" t="s">
        <v>121</v>
      </c>
      <c r="D4" s="137" t="s">
        <v>230</v>
      </c>
      <c r="E4" s="137" t="s">
        <v>122</v>
      </c>
      <c r="F4" s="137" t="s">
        <v>123</v>
      </c>
    </row>
    <row r="7" spans="2:7" x14ac:dyDescent="0.25">
      <c r="B7" s="135" t="s">
        <v>124</v>
      </c>
    </row>
    <row r="9" spans="2:7" ht="30" x14ac:dyDescent="0.25">
      <c r="B9" s="81" t="s">
        <v>115</v>
      </c>
      <c r="C9" s="81" t="s">
        <v>116</v>
      </c>
      <c r="D9" s="81" t="s">
        <v>117</v>
      </c>
      <c r="E9" s="81" t="s">
        <v>118</v>
      </c>
      <c r="F9" s="81" t="s">
        <v>119</v>
      </c>
    </row>
    <row r="10" spans="2:7" ht="30" x14ac:dyDescent="0.25">
      <c r="B10" s="137" t="s">
        <v>79</v>
      </c>
      <c r="C10" s="137" t="s">
        <v>125</v>
      </c>
      <c r="D10" s="137" t="s">
        <v>230</v>
      </c>
      <c r="E10" s="137" t="s">
        <v>122</v>
      </c>
      <c r="F10" s="137" t="s">
        <v>123</v>
      </c>
    </row>
    <row r="13" spans="2:7" x14ac:dyDescent="0.25">
      <c r="B13" s="135" t="s">
        <v>198</v>
      </c>
    </row>
    <row r="15" spans="2:7" ht="30" x14ac:dyDescent="0.25">
      <c r="B15" s="81" t="s">
        <v>115</v>
      </c>
      <c r="C15" s="81" t="s">
        <v>116</v>
      </c>
      <c r="D15" s="81" t="s">
        <v>117</v>
      </c>
      <c r="E15" s="81" t="s">
        <v>118</v>
      </c>
      <c r="F15" s="81" t="s">
        <v>126</v>
      </c>
      <c r="G15" s="81" t="s">
        <v>119</v>
      </c>
    </row>
    <row r="16" spans="2:7" x14ac:dyDescent="0.25">
      <c r="B16" s="82" t="s">
        <v>82</v>
      </c>
      <c r="C16" s="82" t="s">
        <v>83</v>
      </c>
      <c r="D16" s="227" t="s">
        <v>68</v>
      </c>
      <c r="E16" s="82" t="s">
        <v>231</v>
      </c>
      <c r="F16" s="82" t="s">
        <v>228</v>
      </c>
      <c r="G16" s="82" t="s">
        <v>127</v>
      </c>
    </row>
    <row r="17" spans="2:9" x14ac:dyDescent="0.25">
      <c r="B17" s="137" t="s">
        <v>196</v>
      </c>
      <c r="C17" s="137" t="s">
        <v>197</v>
      </c>
      <c r="D17" s="228" t="s">
        <v>68</v>
      </c>
      <c r="E17" s="137" t="s">
        <v>229</v>
      </c>
      <c r="F17" s="137" t="s">
        <v>28</v>
      </c>
      <c r="G17" s="137" t="s">
        <v>127</v>
      </c>
    </row>
    <row r="20" spans="2:9" x14ac:dyDescent="0.25">
      <c r="B20" s="135" t="s">
        <v>128</v>
      </c>
    </row>
    <row r="21" spans="2:9" x14ac:dyDescent="0.25">
      <c r="H21" s="48"/>
    </row>
    <row r="22" spans="2:9" ht="30" x14ac:dyDescent="0.25">
      <c r="B22" s="65" t="s">
        <v>115</v>
      </c>
      <c r="C22" s="65" t="s">
        <v>116</v>
      </c>
      <c r="D22" s="65" t="s">
        <v>117</v>
      </c>
      <c r="E22" s="65" t="s">
        <v>75</v>
      </c>
      <c r="F22" s="65" t="s">
        <v>129</v>
      </c>
      <c r="G22" s="65" t="s">
        <v>119</v>
      </c>
      <c r="H22" s="48"/>
    </row>
    <row r="23" spans="2:9" x14ac:dyDescent="0.25">
      <c r="B23" s="231" t="s">
        <v>84</v>
      </c>
      <c r="C23" s="231" t="s">
        <v>130</v>
      </c>
      <c r="D23" s="231" t="s">
        <v>68</v>
      </c>
      <c r="E23" s="234" t="s">
        <v>131</v>
      </c>
      <c r="F23" s="83" t="s">
        <v>132</v>
      </c>
      <c r="G23" s="83" t="s">
        <v>133</v>
      </c>
      <c r="H23" s="48"/>
    </row>
    <row r="24" spans="2:9" x14ac:dyDescent="0.25">
      <c r="B24" s="232"/>
      <c r="C24" s="232"/>
      <c r="D24" s="232"/>
      <c r="E24" s="235"/>
      <c r="F24" s="138" t="s">
        <v>134</v>
      </c>
      <c r="G24" s="138" t="s">
        <v>135</v>
      </c>
      <c r="H24" s="48"/>
    </row>
    <row r="25" spans="2:9" x14ac:dyDescent="0.25">
      <c r="B25" s="232"/>
      <c r="C25" s="232"/>
      <c r="D25" s="232"/>
      <c r="E25" s="235" t="s">
        <v>136</v>
      </c>
      <c r="F25" s="138" t="s">
        <v>137</v>
      </c>
      <c r="G25" s="138" t="s">
        <v>138</v>
      </c>
      <c r="H25" s="48"/>
    </row>
    <row r="26" spans="2:9" x14ac:dyDescent="0.25">
      <c r="B26" s="232"/>
      <c r="C26" s="232"/>
      <c r="D26" s="232"/>
      <c r="E26" s="235"/>
      <c r="F26" s="138" t="s">
        <v>134</v>
      </c>
      <c r="G26" s="138" t="s">
        <v>135</v>
      </c>
      <c r="H26" s="48"/>
    </row>
    <row r="27" spans="2:9" x14ac:dyDescent="0.25">
      <c r="B27" s="232"/>
      <c r="C27" s="232"/>
      <c r="D27" s="232"/>
      <c r="E27" s="232" t="s">
        <v>139</v>
      </c>
      <c r="F27" s="138" t="s">
        <v>140</v>
      </c>
      <c r="G27" s="138" t="s">
        <v>135</v>
      </c>
      <c r="H27" s="48"/>
    </row>
    <row r="28" spans="2:9" x14ac:dyDescent="0.25">
      <c r="B28" s="232"/>
      <c r="C28" s="232"/>
      <c r="D28" s="232"/>
      <c r="E28" s="232"/>
      <c r="F28" s="138" t="s">
        <v>141</v>
      </c>
      <c r="G28" s="138" t="s">
        <v>135</v>
      </c>
      <c r="H28" s="48"/>
    </row>
    <row r="29" spans="2:9" x14ac:dyDescent="0.25">
      <c r="B29" s="231" t="s">
        <v>84</v>
      </c>
      <c r="C29" s="231" t="s">
        <v>142</v>
      </c>
      <c r="D29" s="231" t="s">
        <v>68</v>
      </c>
      <c r="E29" s="234" t="s">
        <v>131</v>
      </c>
      <c r="F29" s="83" t="s">
        <v>143</v>
      </c>
      <c r="G29" s="83" t="s">
        <v>144</v>
      </c>
      <c r="H29" s="48"/>
    </row>
    <row r="30" spans="2:9" x14ac:dyDescent="0.25">
      <c r="B30" s="232"/>
      <c r="C30" s="232"/>
      <c r="D30" s="232"/>
      <c r="E30" s="235"/>
      <c r="F30" s="138" t="s">
        <v>134</v>
      </c>
      <c r="G30" s="138" t="s">
        <v>135</v>
      </c>
      <c r="H30" s="48"/>
    </row>
    <row r="31" spans="2:9" x14ac:dyDescent="0.25">
      <c r="B31" s="232"/>
      <c r="C31" s="232"/>
      <c r="D31" s="232"/>
      <c r="E31" s="235" t="s">
        <v>136</v>
      </c>
      <c r="F31" s="138" t="s">
        <v>145</v>
      </c>
      <c r="G31" s="138" t="s">
        <v>146</v>
      </c>
      <c r="H31" s="48"/>
      <c r="I31" s="114"/>
    </row>
    <row r="32" spans="2:9" x14ac:dyDescent="0.25">
      <c r="B32" s="232"/>
      <c r="C32" s="232"/>
      <c r="D32" s="232"/>
      <c r="E32" s="235"/>
      <c r="F32" s="138" t="s">
        <v>134</v>
      </c>
      <c r="G32" s="138" t="s">
        <v>135</v>
      </c>
      <c r="H32" s="114"/>
      <c r="I32" s="114"/>
    </row>
    <row r="33" spans="2:11" ht="15" customHeight="1" x14ac:dyDescent="0.25">
      <c r="B33" s="232"/>
      <c r="C33" s="232"/>
      <c r="D33" s="232"/>
      <c r="E33" s="232" t="s">
        <v>139</v>
      </c>
      <c r="F33" s="138" t="s">
        <v>147</v>
      </c>
      <c r="G33" s="138" t="s">
        <v>135</v>
      </c>
      <c r="H33" s="114"/>
      <c r="I33" s="114"/>
    </row>
    <row r="34" spans="2:11" x14ac:dyDescent="0.25">
      <c r="B34" s="233"/>
      <c r="C34" s="233"/>
      <c r="D34" s="233"/>
      <c r="E34" s="233"/>
      <c r="F34" s="84" t="s">
        <v>148</v>
      </c>
      <c r="G34" s="84" t="s">
        <v>135</v>
      </c>
      <c r="H34" s="114"/>
      <c r="I34" s="114"/>
    </row>
    <row r="35" spans="2:11" x14ac:dyDescent="0.25">
      <c r="B35" s="114"/>
      <c r="C35" s="114"/>
      <c r="D35" s="139"/>
      <c r="E35" s="139"/>
      <c r="F35" s="140"/>
      <c r="G35" s="140"/>
      <c r="H35" s="114"/>
      <c r="I35" s="114"/>
    </row>
    <row r="36" spans="2:11" x14ac:dyDescent="0.25">
      <c r="B36" s="114"/>
      <c r="C36" s="114"/>
      <c r="D36" s="139"/>
      <c r="E36" s="139"/>
      <c r="F36" s="140"/>
      <c r="G36" s="140"/>
      <c r="H36" s="114"/>
      <c r="I36" s="114"/>
    </row>
    <row r="37" spans="2:11" x14ac:dyDescent="0.25">
      <c r="I37" s="136"/>
      <c r="J37" s="136"/>
      <c r="K37" s="136"/>
    </row>
    <row r="38" spans="2:11" x14ac:dyDescent="0.25">
      <c r="H38" s="48"/>
    </row>
    <row r="39" spans="2:11" x14ac:dyDescent="0.25">
      <c r="G39" s="141"/>
      <c r="H39" s="48"/>
    </row>
    <row r="40" spans="2:11" ht="12" customHeight="1" x14ac:dyDescent="0.25">
      <c r="G40" s="138"/>
      <c r="H40" s="48"/>
    </row>
    <row r="41" spans="2:11" x14ac:dyDescent="0.25">
      <c r="G41" s="138"/>
      <c r="H41" s="48"/>
    </row>
    <row r="42" spans="2:11" ht="12" customHeight="1" x14ac:dyDescent="0.25">
      <c r="G42" s="138"/>
      <c r="H42" s="48"/>
    </row>
    <row r="43" spans="2:11" x14ac:dyDescent="0.25">
      <c r="G43" s="138"/>
      <c r="H43" s="48"/>
    </row>
    <row r="44" spans="2:11" x14ac:dyDescent="0.25">
      <c r="G44" s="82"/>
      <c r="H44" s="48"/>
    </row>
    <row r="45" spans="2:11" x14ac:dyDescent="0.25">
      <c r="G45" s="82"/>
      <c r="H45" s="48"/>
    </row>
    <row r="46" spans="2:11" x14ac:dyDescent="0.25">
      <c r="G46" s="82"/>
      <c r="H46" s="48"/>
    </row>
    <row r="47" spans="2:11" x14ac:dyDescent="0.25">
      <c r="G47" s="82"/>
      <c r="H47" s="48"/>
    </row>
    <row r="48" spans="2:11" x14ac:dyDescent="0.25">
      <c r="B48" s="82"/>
      <c r="C48" s="82"/>
      <c r="D48" s="82"/>
      <c r="E48" s="82"/>
      <c r="F48" s="82"/>
      <c r="G48" s="82"/>
      <c r="H48" s="48"/>
    </row>
    <row r="49" spans="8:8" x14ac:dyDescent="0.25">
      <c r="H49" s="48"/>
    </row>
    <row r="50" spans="8:8" x14ac:dyDescent="0.25">
      <c r="H50" s="48"/>
    </row>
  </sheetData>
  <mergeCells count="12">
    <mergeCell ref="B23:B28"/>
    <mergeCell ref="C23:C28"/>
    <mergeCell ref="D23:D28"/>
    <mergeCell ref="E23:E24"/>
    <mergeCell ref="E25:E26"/>
    <mergeCell ref="E27:E28"/>
    <mergeCell ref="B29:B34"/>
    <mergeCell ref="C29:C34"/>
    <mergeCell ref="D29:D34"/>
    <mergeCell ref="E29:E30"/>
    <mergeCell ref="E31:E32"/>
    <mergeCell ref="E33:E3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98E1C-0F76-41C6-9085-AD53324D6357}">
  <sheetPr>
    <tabColor rgb="FF92D050"/>
  </sheetPr>
  <dimension ref="B1:F11"/>
  <sheetViews>
    <sheetView zoomScale="75" zoomScaleNormal="75" workbookViewId="0">
      <selection activeCell="AJ29" sqref="AJ29"/>
    </sheetView>
  </sheetViews>
  <sheetFormatPr defaultRowHeight="15" x14ac:dyDescent="0.25"/>
  <cols>
    <col min="1" max="1" width="2.85546875" style="102" customWidth="1"/>
    <col min="2" max="2" width="17.85546875" style="102" customWidth="1"/>
    <col min="3" max="4" width="9.140625" style="102"/>
    <col min="5" max="5" width="45.85546875" style="102" customWidth="1"/>
    <col min="6" max="6" width="59.28515625" style="102" customWidth="1"/>
    <col min="7" max="16384" width="9.140625" style="102"/>
  </cols>
  <sheetData>
    <row r="1" spans="2:6" x14ac:dyDescent="0.25">
      <c r="B1" s="142" t="s">
        <v>149</v>
      </c>
      <c r="C1" s="143"/>
      <c r="D1" s="143"/>
      <c r="E1" s="143"/>
      <c r="F1" s="143"/>
    </row>
    <row r="2" spans="2:6" x14ac:dyDescent="0.25">
      <c r="B2" s="143"/>
      <c r="C2" s="143"/>
      <c r="D2" s="143"/>
      <c r="E2" s="143"/>
      <c r="F2" s="143"/>
    </row>
    <row r="3" spans="2:6" x14ac:dyDescent="0.25">
      <c r="B3" s="144" t="s">
        <v>117</v>
      </c>
      <c r="C3" s="144" t="s">
        <v>75</v>
      </c>
      <c r="D3" s="144" t="s">
        <v>150</v>
      </c>
      <c r="E3" s="144" t="s">
        <v>129</v>
      </c>
      <c r="F3" s="144" t="s">
        <v>119</v>
      </c>
    </row>
    <row r="4" spans="2:6" x14ac:dyDescent="0.25">
      <c r="B4" s="236" t="s">
        <v>72</v>
      </c>
      <c r="C4" s="236" t="s">
        <v>94</v>
      </c>
      <c r="D4" s="236"/>
      <c r="E4" s="145" t="s">
        <v>151</v>
      </c>
      <c r="F4" s="145" t="s">
        <v>144</v>
      </c>
    </row>
    <row r="5" spans="2:6" x14ac:dyDescent="0.25">
      <c r="B5" s="230"/>
      <c r="C5" s="237"/>
      <c r="D5" s="237"/>
      <c r="E5" s="146" t="s">
        <v>152</v>
      </c>
      <c r="F5" s="146" t="s">
        <v>135</v>
      </c>
    </row>
    <row r="6" spans="2:6" x14ac:dyDescent="0.25">
      <c r="B6" s="230"/>
      <c r="C6" s="236" t="s">
        <v>96</v>
      </c>
      <c r="D6" s="236"/>
      <c r="E6" s="145" t="s">
        <v>153</v>
      </c>
      <c r="F6" s="145" t="s">
        <v>154</v>
      </c>
    </row>
    <row r="7" spans="2:6" x14ac:dyDescent="0.25">
      <c r="B7" s="230"/>
      <c r="C7" s="237"/>
      <c r="D7" s="237"/>
      <c r="E7" s="146" t="s">
        <v>152</v>
      </c>
      <c r="F7" s="146" t="s">
        <v>135</v>
      </c>
    </row>
    <row r="8" spans="2:6" x14ac:dyDescent="0.25">
      <c r="B8" s="230"/>
      <c r="C8" s="230" t="s">
        <v>97</v>
      </c>
      <c r="D8" s="236" t="s">
        <v>155</v>
      </c>
      <c r="E8" s="145" t="s">
        <v>156</v>
      </c>
      <c r="F8" s="145" t="s">
        <v>157</v>
      </c>
    </row>
    <row r="9" spans="2:6" x14ac:dyDescent="0.25">
      <c r="B9" s="230"/>
      <c r="C9" s="230"/>
      <c r="D9" s="237"/>
      <c r="E9" s="146" t="s">
        <v>158</v>
      </c>
      <c r="F9" s="145" t="s">
        <v>157</v>
      </c>
    </row>
    <row r="10" spans="2:6" x14ac:dyDescent="0.25">
      <c r="B10" s="230"/>
      <c r="C10" s="230"/>
      <c r="D10" s="236" t="s">
        <v>8</v>
      </c>
      <c r="E10" s="145" t="s">
        <v>159</v>
      </c>
      <c r="F10" s="145" t="s">
        <v>157</v>
      </c>
    </row>
    <row r="11" spans="2:6" x14ac:dyDescent="0.25">
      <c r="B11" s="237"/>
      <c r="C11" s="237"/>
      <c r="D11" s="237"/>
      <c r="E11" s="146" t="s">
        <v>160</v>
      </c>
      <c r="F11" s="147" t="s">
        <v>157</v>
      </c>
    </row>
  </sheetData>
  <mergeCells count="8">
    <mergeCell ref="B4:B11"/>
    <mergeCell ref="C4:C5"/>
    <mergeCell ref="D4:D5"/>
    <mergeCell ref="C6:C7"/>
    <mergeCell ref="D6:D7"/>
    <mergeCell ref="C8:C11"/>
    <mergeCell ref="D8:D9"/>
    <mergeCell ref="D10:D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978B2-E696-497C-AACE-044B4EDF674A}">
  <sheetPr>
    <tabColor rgb="FF92D050"/>
  </sheetPr>
  <dimension ref="B1:H7"/>
  <sheetViews>
    <sheetView zoomScale="75" zoomScaleNormal="75" workbookViewId="0">
      <selection activeCell="AJ29" sqref="AJ29"/>
    </sheetView>
  </sheetViews>
  <sheetFormatPr defaultRowHeight="15" x14ac:dyDescent="0.25"/>
  <cols>
    <col min="1" max="1" width="3.85546875" style="150" customWidth="1"/>
    <col min="2" max="2" width="14.85546875" style="150" customWidth="1"/>
    <col min="3" max="3" width="42.5703125" style="150" customWidth="1"/>
    <col min="4" max="4" width="13.7109375" style="150" customWidth="1"/>
    <col min="5" max="5" width="6.42578125" style="150" customWidth="1"/>
    <col min="6" max="6" width="22.140625" style="150" customWidth="1"/>
    <col min="7" max="7" width="54.5703125" style="150" bestFit="1" customWidth="1"/>
    <col min="8" max="16384" width="9.140625" style="150"/>
  </cols>
  <sheetData>
    <row r="1" spans="2:8" x14ac:dyDescent="0.25">
      <c r="B1" s="148" t="s">
        <v>161</v>
      </c>
      <c r="C1" s="149"/>
      <c r="D1" s="149"/>
      <c r="E1" s="149"/>
      <c r="F1" s="149"/>
    </row>
    <row r="2" spans="2:8" x14ac:dyDescent="0.25">
      <c r="B2" s="149"/>
      <c r="C2" s="149"/>
      <c r="D2" s="149"/>
      <c r="E2" s="149"/>
      <c r="F2" s="149"/>
      <c r="G2" s="149"/>
      <c r="H2" s="149"/>
    </row>
    <row r="3" spans="2:8" x14ac:dyDescent="0.25">
      <c r="B3" s="151" t="s">
        <v>115</v>
      </c>
      <c r="C3" s="151" t="s">
        <v>116</v>
      </c>
      <c r="D3" s="151" t="s">
        <v>117</v>
      </c>
      <c r="E3" s="151" t="s">
        <v>75</v>
      </c>
      <c r="F3" s="144" t="s">
        <v>162</v>
      </c>
      <c r="G3" s="151" t="s">
        <v>119</v>
      </c>
      <c r="H3" s="149"/>
    </row>
    <row r="4" spans="2:8" ht="30" x14ac:dyDescent="0.25">
      <c r="B4" s="152" t="s">
        <v>90</v>
      </c>
      <c r="C4" s="152" t="s">
        <v>163</v>
      </c>
      <c r="D4" s="153" t="s">
        <v>72</v>
      </c>
      <c r="E4" s="153" t="s">
        <v>164</v>
      </c>
      <c r="F4" s="145" t="s">
        <v>232</v>
      </c>
      <c r="G4" s="152" t="s">
        <v>165</v>
      </c>
      <c r="H4" s="149"/>
    </row>
    <row r="5" spans="2:8" ht="30" x14ac:dyDescent="0.25">
      <c r="B5" s="149" t="s">
        <v>90</v>
      </c>
      <c r="C5" s="149" t="s">
        <v>166</v>
      </c>
      <c r="D5" s="154" t="s">
        <v>72</v>
      </c>
      <c r="E5" s="154" t="s">
        <v>164</v>
      </c>
      <c r="F5" s="108" t="s">
        <v>233</v>
      </c>
      <c r="G5" s="149" t="s">
        <v>167</v>
      </c>
      <c r="H5" s="149"/>
    </row>
    <row r="6" spans="2:8" x14ac:dyDescent="0.25">
      <c r="B6" s="155" t="s">
        <v>90</v>
      </c>
      <c r="C6" s="155" t="s">
        <v>168</v>
      </c>
      <c r="D6" s="156" t="s">
        <v>68</v>
      </c>
      <c r="E6" s="156" t="s">
        <v>169</v>
      </c>
      <c r="F6" s="146" t="s">
        <v>234</v>
      </c>
      <c r="G6" s="155" t="s">
        <v>170</v>
      </c>
      <c r="H6" s="149"/>
    </row>
    <row r="7" spans="2:8" x14ac:dyDescent="0.25">
      <c r="H7" s="1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Table 7.1</vt:lpstr>
      <vt:lpstr>Table 7.2</vt:lpstr>
      <vt:lpstr>Figure 7.1</vt:lpstr>
      <vt:lpstr>Figure 7.2</vt:lpstr>
      <vt:lpstr>Figure7.3</vt:lpstr>
      <vt:lpstr>Table 7.3</vt:lpstr>
      <vt:lpstr>Tables 7.4 5 6 7</vt:lpstr>
      <vt:lpstr>Table 7.8</vt:lpstr>
      <vt:lpstr>Table 7.9</vt:lpstr>
      <vt:lpstr>Table7.10</vt:lpstr>
      <vt:lpstr>Table 7.11</vt:lpstr>
      <vt:lpstr>Recalculations</vt:lpstr>
      <vt:lpstr>3.5.A SWD Composition</vt:lpstr>
      <vt:lpstr>3.5.B MCF 1990-2020</vt:lpstr>
      <vt:lpstr>3.5.C Clinical Waste 1990-2020</vt:lpstr>
      <vt:lpstr>3.5.D Liquid waste </vt:lpstr>
      <vt:lpstr>3.5.E Biological treatment 5.B</vt:lpstr>
      <vt:lpstr>3.5.F Open Burning MSW 5.C</vt:lpstr>
      <vt:lpstr>'Table 7.2'!_Ref412036416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Hyde</dc:creator>
  <cp:lastModifiedBy>Ann Marie Ryan</cp:lastModifiedBy>
  <dcterms:created xsi:type="dcterms:W3CDTF">2011-02-11T09:49:49Z</dcterms:created>
  <dcterms:modified xsi:type="dcterms:W3CDTF">2022-03-08T09:57:38Z</dcterms:modified>
</cp:coreProperties>
</file>